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0F0" lockStructure="1"/>
  <bookViews>
    <workbookView xWindow="240" yWindow="30" windowWidth="20250" windowHeight="5220"/>
  </bookViews>
  <sheets>
    <sheet name="Rekenblad" sheetId="1" r:id="rId1"/>
    <sheet name="Parameters" sheetId="2" r:id="rId2"/>
  </sheets>
  <definedNames>
    <definedName name="_xlnm._FilterDatabase" localSheetId="1" hidden="1">Parameters!$A$60:$B$62</definedName>
  </definedNames>
  <calcPr calcId="145621"/>
</workbook>
</file>

<file path=xl/calcChain.xml><?xml version="1.0" encoding="utf-8"?>
<calcChain xmlns="http://schemas.openxmlformats.org/spreadsheetml/2006/main">
  <c r="B56" i="1" l="1"/>
  <c r="AL12" i="2" l="1"/>
  <c r="AL13" i="2"/>
  <c r="AK26" i="2"/>
  <c r="AJ26" i="2"/>
  <c r="AI26" i="2"/>
  <c r="AH26" i="2"/>
  <c r="AG26" i="2"/>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E26" i="2"/>
  <c r="D26" i="2"/>
  <c r="C26" i="2"/>
  <c r="B26"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C20" i="2"/>
  <c r="B20" i="2"/>
  <c r="D40" i="2"/>
  <c r="G40" i="2"/>
  <c r="D41" i="2"/>
  <c r="C41" i="2" s="1"/>
  <c r="G41" i="2"/>
  <c r="D42" i="2"/>
  <c r="C42" i="2" s="1"/>
  <c r="B45" i="2"/>
  <c r="B46" i="2"/>
  <c r="E42" i="2" l="1"/>
  <c r="E41" i="2"/>
  <c r="G27" i="1"/>
  <c r="I19" i="1"/>
  <c r="N19" i="1" l="1"/>
  <c r="B50" i="2" l="1"/>
  <c r="B49" i="2"/>
  <c r="B48" i="2"/>
  <c r="B47" i="2"/>
  <c r="I51" i="1" l="1"/>
  <c r="D45" i="1" l="1"/>
  <c r="D41" i="1"/>
  <c r="G41" i="1" s="1"/>
  <c r="I25" i="1"/>
  <c r="B8" i="2" l="1"/>
  <c r="B7" i="2"/>
  <c r="D19" i="1"/>
  <c r="B6" i="2" s="1"/>
  <c r="L25" i="1" l="1"/>
  <c r="L27" i="1" s="1"/>
  <c r="N25" i="1" s="1"/>
  <c r="D56" i="1" s="1"/>
  <c r="B54" i="2"/>
  <c r="D43" i="1" s="1"/>
  <c r="G43" i="1" s="1"/>
  <c r="N41" i="1" s="1"/>
  <c r="L43" i="1" l="1"/>
  <c r="I41" i="1" s="1"/>
  <c r="I43" i="1"/>
  <c r="N51" i="1"/>
  <c r="L51" i="1" s="1"/>
  <c r="L33" i="1" l="1"/>
  <c r="N33" i="1" s="1"/>
  <c r="N36" i="1" l="1"/>
  <c r="L36" i="1" s="1"/>
  <c r="I33" i="1"/>
  <c r="L41" i="1"/>
  <c r="N46" i="1" s="1"/>
  <c r="I36" i="1" l="1"/>
  <c r="G56" i="1"/>
  <c r="L56" i="1" s="1"/>
  <c r="L46" i="1"/>
  <c r="I46" i="1"/>
  <c r="I56" i="1" l="1"/>
  <c r="N56" i="1"/>
</calcChain>
</file>

<file path=xl/comments1.xml><?xml version="1.0" encoding="utf-8"?>
<comments xmlns="http://schemas.openxmlformats.org/spreadsheetml/2006/main">
  <authors>
    <author>Bert</author>
  </authors>
  <commentList>
    <comment ref="B25" authorId="0">
      <text>
        <r>
          <rPr>
            <sz val="9"/>
            <color indexed="81"/>
            <rFont val="Calibri"/>
            <family val="2"/>
            <scheme val="minor"/>
          </rPr>
          <t>Kies hier uit welke vorm je het gewicht bepalen wil</t>
        </r>
      </text>
    </comment>
    <comment ref="D25" authorId="0">
      <text>
        <r>
          <rPr>
            <sz val="9"/>
            <color indexed="81"/>
            <rFont val="Calibri"/>
            <family val="2"/>
            <scheme val="minor"/>
          </rPr>
          <t>Kies hier de houtsoort</t>
        </r>
      </text>
    </comment>
    <comment ref="G25" authorId="0">
      <text>
        <r>
          <rPr>
            <sz val="9"/>
            <color indexed="81"/>
            <rFont val="Calibri"/>
            <family val="2"/>
            <scheme val="minor"/>
          </rPr>
          <t>Kies hier de kalibratie (</t>
        </r>
        <r>
          <rPr>
            <sz val="9"/>
            <color indexed="81"/>
            <rFont val="Calibri"/>
            <family val="2"/>
          </rPr>
          <t>Önorm)</t>
        </r>
        <r>
          <rPr>
            <sz val="9"/>
            <color indexed="81"/>
            <rFont val="Calibri"/>
            <family val="2"/>
            <scheme val="minor"/>
          </rPr>
          <t xml:space="preserve"> van de houtchips.
Dit is afhankelijk van de gebruikte chipper. Ken je de kalibratie niet, kies dan voor 'G-klasse niet gekend'</t>
        </r>
      </text>
    </comment>
    <comment ref="D27" authorId="0">
      <text>
        <r>
          <rPr>
            <sz val="9"/>
            <color indexed="81"/>
            <rFont val="Calibri"/>
            <family val="2"/>
            <scheme val="minor"/>
          </rPr>
          <t>Kies hier het vochtgehalte van de houtchips bij levering aan de poort van de biomassainstallatie. Bij houtchips is het vochtgehalte belangrijk om een prijs te bepalen. Hoe lager het vochtgehalte hoe hoger de energetische en financiële waarde</t>
        </r>
      </text>
    </comment>
    <comment ref="D33" authorId="0">
      <text>
        <r>
          <rPr>
            <sz val="9"/>
            <color indexed="81"/>
            <rFont val="Calibri"/>
            <family val="2"/>
            <scheme val="minor"/>
          </rPr>
          <t>De moeilijkheidsgraad bij het uitrijden van de houtchips hangt o.a. af van de afstand tot de plaats waar het wegtransport begint, de terreinomstandigheden en de berijdbaarheid van de wegen</t>
        </r>
      </text>
    </comment>
    <comment ref="B35" authorId="0">
      <text>
        <r>
          <rPr>
            <sz val="9"/>
            <color indexed="81"/>
            <rFont val="Calibri"/>
            <family val="2"/>
            <scheme val="minor"/>
          </rPr>
          <t>Dit is een vergoeding voor het transporteren van de oogst- en verwerkingsmachines naar en van het bos/de houtkant</t>
        </r>
      </text>
    </comment>
    <comment ref="B41" authorId="0">
      <text>
        <r>
          <rPr>
            <sz val="9"/>
            <color indexed="81"/>
            <rFont val="Calibri"/>
            <family val="2"/>
            <scheme val="minor"/>
          </rPr>
          <t>Je kan de rijtijd van het bos tot de poort van de fabriek bepalen met Google Maps. De bekomen tijd in minuten doe je maal 2, zo bekom je de tijd die nodig is om heen en terug te rijden</t>
        </r>
      </text>
    </comment>
    <comment ref="B43" authorId="0">
      <text>
        <r>
          <rPr>
            <sz val="9"/>
            <color indexed="81"/>
            <rFont val="Calibri"/>
            <family val="2"/>
            <scheme val="minor"/>
          </rPr>
          <t>Geef hier het aantal minuten dat het transport onderbroken wordt. Dit kan doordat de verschillende onderdelen in de logistieke keten niet goed op mekaar zijn afgestemd (bv. file, wachten bij het laden, pech…)</t>
        </r>
      </text>
    </comment>
    <comment ref="B45" authorId="0">
      <text>
        <r>
          <rPr>
            <sz val="9"/>
            <color indexed="81"/>
            <rFont val="Calibri"/>
            <family val="2"/>
            <scheme val="minor"/>
          </rPr>
          <t>Kies hier een transportmiddel. Afhankelijk van het gekozen transportmiddel kan een bepaalde hoeveelheid (ton) per rit getransporteerd worden</t>
        </r>
      </text>
    </comment>
    <comment ref="B51" authorId="0">
      <text>
        <r>
          <rPr>
            <sz val="9"/>
            <color indexed="81"/>
            <rFont val="Calibri"/>
            <family val="2"/>
            <scheme val="minor"/>
          </rPr>
          <t>Afhankelijk van het aandeel zand en de vervuilingsgraad wordt een prijsvermindering toegepast</t>
        </r>
      </text>
    </comment>
  </commentList>
</comments>
</file>

<file path=xl/sharedStrings.xml><?xml version="1.0" encoding="utf-8"?>
<sst xmlns="http://schemas.openxmlformats.org/spreadsheetml/2006/main" count="175" uniqueCount="148">
  <si>
    <t>Opladen</t>
  </si>
  <si>
    <r>
      <t>A1 &lt;</t>
    </r>
    <r>
      <rPr>
        <sz val="11"/>
        <color theme="1"/>
        <rFont val="Calibri"/>
        <family val="2"/>
      </rPr>
      <t>0,5</t>
    </r>
    <r>
      <rPr>
        <sz val="11"/>
        <color theme="1"/>
        <rFont val="Calibri"/>
        <family val="2"/>
        <scheme val="minor"/>
      </rPr>
      <t>%</t>
    </r>
  </si>
  <si>
    <t>A2 &lt;0,5 en &lt;2%</t>
  </si>
  <si>
    <t>Dakvorm</t>
  </si>
  <si>
    <t>Kegelvorm</t>
  </si>
  <si>
    <t>Balkvorm</t>
  </si>
  <si>
    <t>Volume/tonnagebepaling</t>
  </si>
  <si>
    <t>Volumieke massa</t>
  </si>
  <si>
    <t>Diameter (1)</t>
  </si>
  <si>
    <t>Hoogte (2)</t>
  </si>
  <si>
    <t>Breedte (1)</t>
  </si>
  <si>
    <t>Lengte basis (3)</t>
  </si>
  <si>
    <t>Lengte nok (4)</t>
  </si>
  <si>
    <t>Lengte (3)</t>
  </si>
  <si>
    <t>N.v.t.</t>
  </si>
  <si>
    <t>Opladen en uitrijden</t>
  </si>
  <si>
    <t>G30</t>
  </si>
  <si>
    <t>G40</t>
  </si>
  <si>
    <t>G50</t>
  </si>
  <si>
    <t>G20</t>
  </si>
  <si>
    <t>Transportmiddel</t>
  </si>
  <si>
    <t>Laden en uitrijden</t>
  </si>
  <si>
    <t>Theoretisch aantal ritten</t>
  </si>
  <si>
    <t>Werkelijk aantal ritten</t>
  </si>
  <si>
    <t>Berk</t>
  </si>
  <si>
    <t>Beuk</t>
  </si>
  <si>
    <t>Vochtgehalte</t>
  </si>
  <si>
    <t>Gemiddeld</t>
  </si>
  <si>
    <t>Vergelijken functie:</t>
  </si>
  <si>
    <t>Minimaal</t>
  </si>
  <si>
    <t>Maximaal</t>
  </si>
  <si>
    <t>Kostprijs /heen en terug</t>
  </si>
  <si>
    <t>Kostprijs wachten</t>
  </si>
  <si>
    <t>Moeilijkheidsgraad</t>
  </si>
  <si>
    <t>Rendabel</t>
  </si>
  <si>
    <t>Onrendabel</t>
  </si>
  <si>
    <t>G-klasse niet gekend</t>
  </si>
  <si>
    <t>Verchipfactor</t>
  </si>
  <si>
    <t>REFERENTIES:</t>
  </si>
  <si>
    <t>2) Houtige biomassa voor energie in Limburg, MIP-project, Gybels, R., Wouters, R., Schuurmans, B. &amp; Verbeke, W., Inverde expertisecentrum 2012
Houtige biomassa voor energie in Limburg. Eindrapport van het MIP2-project
“Limburgs groen voor een groene economie”, 159 pp.</t>
  </si>
  <si>
    <t>4) KOBE-rapport B9, Wijze biomassaverkoop, resultaten van 2 praktijkgevallen en een workshop, Kim Dekeyser, Willy Verbeke, ANB en Inverde 2013</t>
  </si>
  <si>
    <t>Kosten-batenanalyse</t>
  </si>
  <si>
    <t>Kost laden en uitrijden</t>
  </si>
  <si>
    <t>Prijsvermindering as:</t>
  </si>
  <si>
    <t>Amerikaanse eik</t>
  </si>
  <si>
    <t>Inlandse eik</t>
  </si>
  <si>
    <t>Populier</t>
  </si>
  <si>
    <t>Tamme kastanje</t>
  </si>
  <si>
    <t>Es</t>
  </si>
  <si>
    <t>Esdoorn</t>
  </si>
  <si>
    <t>Boskers</t>
  </si>
  <si>
    <t>Ander loofhout</t>
  </si>
  <si>
    <t>Grove den</t>
  </si>
  <si>
    <t>Lariks</t>
  </si>
  <si>
    <t>Fijnspar</t>
  </si>
  <si>
    <t>Douglas</t>
  </si>
  <si>
    <t>Ander naaldhout</t>
  </si>
  <si>
    <t>Balkvormig:</t>
  </si>
  <si>
    <t>Kegelvormig:</t>
  </si>
  <si>
    <t>Dakvormig:</t>
  </si>
  <si>
    <t>Boomsoort</t>
  </si>
  <si>
    <t>Euro/ton</t>
  </si>
  <si>
    <t>2. Berekenen van de kosten (transport, laden)</t>
  </si>
  <si>
    <t>Hoeveelheid uit:</t>
  </si>
  <si>
    <r>
      <t>Aanrijvergoeding (</t>
    </r>
    <r>
      <rPr>
        <sz val="11"/>
        <color theme="1"/>
        <rFont val="Calibri"/>
        <family val="2"/>
      </rPr>
      <t>€)</t>
    </r>
  </si>
  <si>
    <t>Laad- en uitrijkost:</t>
  </si>
  <si>
    <t>Totale transportkost:</t>
  </si>
  <si>
    <t>Massief volume (m³)</t>
  </si>
  <si>
    <t xml:space="preserve">   2.3 Prijsverekening door een te hoog as-gehalte (zand en stenen)</t>
  </si>
  <si>
    <t>Oostenrijkse norm/kalibratie:</t>
  </si>
  <si>
    <t>Transportmiddel:</t>
  </si>
  <si>
    <t>Euro/uur</t>
  </si>
  <si>
    <t>Euro/minuut</t>
  </si>
  <si>
    <t>Asgehalte (prijsvermindering):</t>
  </si>
  <si>
    <t>Kosten-batenanalyse:</t>
  </si>
  <si>
    <t>PARAMETERS:</t>
  </si>
  <si>
    <t>Contactpersoon:</t>
  </si>
  <si>
    <t>Ondergemiddeld</t>
  </si>
  <si>
    <t>Bovengemiddeld</t>
  </si>
  <si>
    <t>Corsicaanse den</t>
  </si>
  <si>
    <t>Euro/m³</t>
  </si>
  <si>
    <t>5) Normenboek Natuur, Bos en Landschap, Alterra Wageningen 2014</t>
  </si>
  <si>
    <t>Rijtijd heen en terug</t>
  </si>
  <si>
    <t>Wachttijd heen en terug</t>
  </si>
  <si>
    <t>Tonnage</t>
  </si>
  <si>
    <t>Kostprijs rijden/minuut</t>
  </si>
  <si>
    <t>Kostprijs wachten/minuut</t>
  </si>
  <si>
    <t>Kostprijs rijden</t>
  </si>
  <si>
    <t>Volumieke massa (kg/m³)</t>
  </si>
  <si>
    <t>4. Berekening van de opbrengst:</t>
  </si>
  <si>
    <t>Verchipt volume</t>
  </si>
  <si>
    <r>
      <t>(bulk m³</t>
    </r>
    <r>
      <rPr>
        <sz val="11"/>
        <color theme="1"/>
        <rFont val="Calibri"/>
        <family val="2"/>
      </rPr>
      <t>)</t>
    </r>
  </si>
  <si>
    <t>(bulk m³)</t>
  </si>
  <si>
    <t>Verchipt volume (bulk m³)</t>
  </si>
  <si>
    <t>Maximale bulk m³/rit</t>
  </si>
  <si>
    <r>
      <t>Geleverd aan de poort</t>
    </r>
    <r>
      <rPr>
        <sz val="11"/>
        <color theme="1"/>
        <rFont val="Calibri"/>
        <family val="2"/>
      </rPr>
      <t>/ton</t>
    </r>
  </si>
  <si>
    <t>Tractor, 1 container</t>
  </si>
  <si>
    <t>VW, 1 container</t>
  </si>
  <si>
    <t>VW, 2 containers</t>
  </si>
  <si>
    <t>VW, 1 container+</t>
  </si>
  <si>
    <t>VW, 2 containers+</t>
  </si>
  <si>
    <t>Opbrengst:</t>
  </si>
  <si>
    <t>Inkomsten:</t>
  </si>
  <si>
    <t>Uitgaven:</t>
  </si>
  <si>
    <t>30m³ container</t>
  </si>
  <si>
    <t>40m³ container</t>
  </si>
  <si>
    <t>Lengte</t>
  </si>
  <si>
    <t>Breedte</t>
  </si>
  <si>
    <t>Hoogte</t>
  </si>
  <si>
    <t>2,55m</t>
  </si>
  <si>
    <t>2,50m</t>
  </si>
  <si>
    <t>Binnenafmetingen:</t>
  </si>
  <si>
    <t>2,30m</t>
  </si>
  <si>
    <t>5,50m</t>
  </si>
  <si>
    <t>7,00m</t>
  </si>
  <si>
    <t>A1 &lt;0,5%</t>
  </si>
  <si>
    <t>Parameters hopen houtsnippers:</t>
  </si>
  <si>
    <t>Geografische gegevens:</t>
  </si>
  <si>
    <t>Perceel-/bestandsnummer:</t>
  </si>
  <si>
    <t>Opmerkingen:</t>
  </si>
  <si>
    <t>&gt;60%</t>
  </si>
  <si>
    <t>Geleverd aan de poort van de biomassacentrale</t>
  </si>
  <si>
    <t>&lt;=35%</t>
  </si>
  <si>
    <t>&lt;=40%</t>
  </si>
  <si>
    <t>&lt;=45%</t>
  </si>
  <si>
    <t>&lt;=50%</t>
  </si>
  <si>
    <t>&lt;=55%</t>
  </si>
  <si>
    <t>&lt;=60%</t>
  </si>
  <si>
    <t xml:space="preserve">1) Spreadsheet for the calculation of parameters and prices of wood fuel assortments, Klima Activ, Oostenrijks Energie Agentschap, </t>
  </si>
  <si>
    <r>
      <t>€</t>
    </r>
    <r>
      <rPr>
        <b/>
        <sz val="10.25"/>
        <color theme="1"/>
        <rFont val="Calibri"/>
        <family val="2"/>
      </rPr>
      <t>/minuut</t>
    </r>
  </si>
  <si>
    <r>
      <t>Wachtijd</t>
    </r>
    <r>
      <rPr>
        <b/>
        <sz val="11"/>
        <color theme="1"/>
        <rFont val="Calibri"/>
        <family val="2"/>
        <scheme val="minor"/>
      </rPr>
      <t>:</t>
    </r>
  </si>
  <si>
    <t>Bulk m³</t>
  </si>
  <si>
    <r>
      <t>Bulk m</t>
    </r>
    <r>
      <rPr>
        <b/>
        <vertAlign val="superscript"/>
        <sz val="11"/>
        <color theme="1"/>
        <rFont val="Calibri"/>
        <family val="2"/>
        <scheme val="minor"/>
      </rPr>
      <t>3</t>
    </r>
    <r>
      <rPr>
        <b/>
        <sz val="11"/>
        <color theme="1"/>
        <rFont val="Calibri"/>
        <family val="2"/>
        <scheme val="minor"/>
      </rPr>
      <t>/eenheid</t>
    </r>
  </si>
  <si>
    <t>Werkjaar 2015:</t>
  </si>
  <si>
    <t>OPMERKINGEN:</t>
  </si>
  <si>
    <t>VW, walking floor</t>
  </si>
  <si>
    <t>De vermelde prijzen zijn indicatief en exclusief btw</t>
  </si>
  <si>
    <t>1. Berekenen van het volume en het tonnage van een hoop of container houtchips:</t>
  </si>
  <si>
    <t xml:space="preserve">   1.2 Gewichtsbepaling van een hoop houtchips:</t>
  </si>
  <si>
    <t>Kalibratie houtchips</t>
  </si>
  <si>
    <t xml:space="preserve">   2.1 Berekenen van de kosten voor het opladen en uitrijden van een hoop houtchips</t>
  </si>
  <si>
    <t xml:space="preserve">   2.2 Berekenen van de kosten voor het transport, heen en terug, van een hoop houtchips naar de centrale</t>
  </si>
  <si>
    <t>Prijsbepaling houtchips:</t>
  </si>
  <si>
    <r>
      <t>Uitrijden en laden houtchips (</t>
    </r>
    <r>
      <rPr>
        <b/>
        <sz val="11"/>
        <color theme="1"/>
        <rFont val="Calibri"/>
        <family val="2"/>
      </rPr>
      <t>€/m³):</t>
    </r>
  </si>
  <si>
    <t>Kosten-batenanalyse: hopen houtchips</t>
  </si>
  <si>
    <r>
      <t>Asgehalte (</t>
    </r>
    <r>
      <rPr>
        <sz val="11"/>
        <color theme="1"/>
        <rFont val="Calibri"/>
        <family val="2"/>
      </rPr>
      <t>Önorm)</t>
    </r>
  </si>
  <si>
    <r>
      <t>3) KOBE-rapport B3, Technieken en strategie</t>
    </r>
    <r>
      <rPr>
        <sz val="11"/>
        <color theme="1"/>
        <rFont val="Calibri"/>
        <family val="2"/>
      </rPr>
      <t>ën voor de oogst van houtige biomassa,resultaten van de terreinexperimenten in "Bosland", Jeroen Osselaere, Pieter Vangansbeke, ANB en Inverde 2013
Pieter Vangansbeke
UITGEVOERD IN “BOSLAND”</t>
    </r>
    <r>
      <rPr>
        <sz val="11"/>
        <color theme="1"/>
        <rFont val="Calibri"/>
        <family val="2"/>
        <scheme val="minor"/>
      </rPr>
      <t xml:space="preserve">
VOOR DE OOGST VAN HOUTIGE
BIOMASSA (B3)
RESULTATEN VAN DE TERREINEXPERIMENTEN
UITGEVOERD IN “BOSLAND” </t>
    </r>
  </si>
  <si>
    <t xml:space="preserve">   1.1 Volumebepaling van een hoop houtchips (afmetingen in 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</si>
</sst>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164" formatCode="&quot;€&quot;\ #,##0.00"/>
    <numFmt numFmtId="165" formatCode="0.0"/>
  </numFmts>
  <fonts count="24" x14ac:knownFonts="1">
    <font>
      <sz val="11"/>
      <color theme="1"/>
      <name val="Calibri"/>
      <family val="2"/>
      <scheme val="minor"/>
    </font>
    <font>
      <b/>
      <sz val="11"/>
      <color theme="3"/>
      <name val="Calibri"/>
      <family val="2"/>
      <scheme val="minor"/>
    </font>
    <font>
      <sz val="11"/>
      <color theme="0"/>
      <name val="Calibri"/>
      <family val="2"/>
      <scheme val="minor"/>
    </font>
    <font>
      <sz val="14"/>
      <color theme="1"/>
      <name val="Calibri"/>
      <family val="2"/>
      <scheme val="minor"/>
    </font>
    <font>
      <i/>
      <sz val="11"/>
      <color theme="1"/>
      <name val="Calibri"/>
      <family val="2"/>
      <scheme val="minor"/>
    </font>
    <font>
      <b/>
      <sz val="11"/>
      <color theme="1"/>
      <name val="Calibri"/>
      <family val="2"/>
      <scheme val="minor"/>
    </font>
    <font>
      <sz val="11"/>
      <name val="Calibri"/>
      <family val="2"/>
      <scheme val="minor"/>
    </font>
    <font>
      <sz val="11"/>
      <color theme="1"/>
      <name val="Calibri"/>
      <family val="2"/>
    </font>
    <font>
      <b/>
      <vertAlign val="superscript"/>
      <sz val="11"/>
      <color theme="1"/>
      <name val="Calibri"/>
      <family val="2"/>
      <scheme val="minor"/>
    </font>
    <font>
      <i/>
      <sz val="16"/>
      <color theme="1"/>
      <name val="Calibri"/>
      <family val="2"/>
      <scheme val="minor"/>
    </font>
    <font>
      <b/>
      <sz val="18"/>
      <color theme="1"/>
      <name val="Calibri"/>
      <family val="2"/>
      <scheme val="minor"/>
    </font>
    <font>
      <b/>
      <sz val="11"/>
      <name val="Calibri"/>
      <family val="2"/>
      <scheme val="minor"/>
    </font>
    <font>
      <b/>
      <sz val="11"/>
      <color rgb="FF00B050"/>
      <name val="Calibri"/>
      <family val="2"/>
      <scheme val="minor"/>
    </font>
    <font>
      <sz val="11"/>
      <color theme="3"/>
      <name val="Calibri"/>
      <family val="2"/>
      <scheme val="minor"/>
    </font>
    <font>
      <i/>
      <sz val="11"/>
      <color theme="3"/>
      <name val="Calibri"/>
      <family val="2"/>
      <scheme val="minor"/>
    </font>
    <font>
      <b/>
      <sz val="11"/>
      <color theme="1"/>
      <name val="Calibri"/>
      <family val="2"/>
    </font>
    <font>
      <b/>
      <sz val="11"/>
      <color theme="0"/>
      <name val="Calibri"/>
      <family val="2"/>
      <scheme val="minor"/>
    </font>
    <font>
      <b/>
      <sz val="24"/>
      <color theme="1"/>
      <name val="Calibri"/>
      <family val="2"/>
      <scheme val="minor"/>
    </font>
    <font>
      <i/>
      <sz val="12"/>
      <color theme="1"/>
      <name val="Calibri"/>
      <family val="2"/>
      <scheme val="minor"/>
    </font>
    <font>
      <sz val="12"/>
      <color theme="1"/>
      <name val="Calibri"/>
      <family val="2"/>
      <scheme val="minor"/>
    </font>
    <font>
      <b/>
      <sz val="10.25"/>
      <color theme="1"/>
      <name val="Calibri"/>
      <family val="2"/>
    </font>
    <font>
      <sz val="9"/>
      <color indexed="81"/>
      <name val="Calibri"/>
      <family val="2"/>
      <scheme val="minor"/>
    </font>
    <font>
      <sz val="9"/>
      <color indexed="81"/>
      <name val="Calibri"/>
      <family val="2"/>
    </font>
    <font>
      <b/>
      <sz val="14"/>
      <color rgb="FF222222"/>
      <name val="Calibri"/>
      <family val="2"/>
      <scheme val="minor"/>
    </font>
  </fonts>
  <fills count="1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819"/>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2"/>
        <bgColor indexed="64"/>
      </patternFill>
    </fill>
    <fill>
      <patternFill patternType="solid">
        <fgColor theme="6" tint="0.79998168889431442"/>
        <bgColor indexed="64"/>
      </patternFill>
    </fill>
    <fill>
      <patternFill patternType="solid">
        <fgColor theme="2"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1">
    <xf numFmtId="0" fontId="0" fillId="0" borderId="0"/>
  </cellStyleXfs>
  <cellXfs count="264">
    <xf numFmtId="0" fontId="0" fillId="0" borderId="0" xfId="0"/>
    <xf numFmtId="0" fontId="0" fillId="0" borderId="0" xfId="0" applyBorder="1"/>
    <xf numFmtId="0" fontId="0" fillId="0" borderId="0" xfId="0" applyFill="1"/>
    <xf numFmtId="0" fontId="0" fillId="0" borderId="5" xfId="0" applyBorder="1"/>
    <xf numFmtId="0" fontId="0" fillId="0" borderId="0" xfId="0" applyAlignment="1">
      <alignment horizontal="center"/>
    </xf>
    <xf numFmtId="0" fontId="0" fillId="0" borderId="5" xfId="0" applyFill="1" applyBorder="1"/>
    <xf numFmtId="0" fontId="0" fillId="0" borderId="19" xfId="0" applyBorder="1"/>
    <xf numFmtId="0" fontId="18" fillId="3" borderId="5"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37"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5"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4"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38" xfId="0" applyFont="1" applyFill="1" applyBorder="1" applyAlignment="1">
      <alignment horizontal="center" vertical="center"/>
    </xf>
    <xf numFmtId="0" fontId="18" fillId="3" borderId="14" xfId="0" applyFont="1" applyFill="1" applyBorder="1" applyAlignment="1">
      <alignment horizontal="center" vertical="center"/>
    </xf>
    <xf numFmtId="0" fontId="19" fillId="3" borderId="15" xfId="0" applyFont="1" applyFill="1" applyBorder="1" applyAlignment="1">
      <alignment horizontal="center" vertical="center"/>
    </xf>
    <xf numFmtId="2" fontId="1" fillId="3" borderId="0"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7" xfId="0" applyFont="1" applyFill="1" applyBorder="1" applyAlignment="1">
      <alignment vertical="center"/>
    </xf>
    <xf numFmtId="0" fontId="5" fillId="3" borderId="0" xfId="0" applyFont="1" applyFill="1" applyBorder="1" applyAlignment="1">
      <alignment vertical="center"/>
    </xf>
    <xf numFmtId="0" fontId="0" fillId="3" borderId="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 xfId="0"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3" borderId="17"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protection locked="0"/>
    </xf>
    <xf numFmtId="0" fontId="0" fillId="3" borderId="19" xfId="0" applyFont="1" applyFill="1" applyBorder="1" applyAlignment="1">
      <alignment horizontal="center" vertical="center"/>
    </xf>
    <xf numFmtId="0" fontId="2" fillId="3" borderId="5" xfId="0" applyFont="1" applyFill="1" applyBorder="1" applyAlignment="1">
      <alignment horizontal="center" vertical="center"/>
    </xf>
    <xf numFmtId="0" fontId="0" fillId="0" borderId="17" xfId="0" applyFont="1" applyBorder="1" applyAlignment="1">
      <alignment horizontal="center" vertical="center"/>
    </xf>
    <xf numFmtId="0" fontId="0" fillId="3"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7" borderId="1" xfId="0" applyFont="1" applyFill="1" applyBorder="1" applyAlignment="1" applyProtection="1">
      <alignment horizontal="center" vertical="center"/>
      <protection locked="0"/>
    </xf>
    <xf numFmtId="0" fontId="4" fillId="3" borderId="0" xfId="0" applyFont="1" applyFill="1" applyBorder="1" applyAlignment="1">
      <alignment horizontal="center" vertical="center"/>
    </xf>
    <xf numFmtId="0" fontId="0" fillId="3" borderId="4" xfId="0" applyFont="1" applyFill="1" applyBorder="1" applyAlignment="1">
      <alignment horizontal="center" vertical="center"/>
    </xf>
    <xf numFmtId="2" fontId="1" fillId="3" borderId="17" xfId="0" applyNumberFormat="1" applyFont="1" applyFill="1" applyBorder="1" applyAlignment="1">
      <alignment horizontal="center" vertical="center"/>
    </xf>
    <xf numFmtId="0" fontId="0" fillId="3" borderId="22" xfId="0" applyFont="1" applyFill="1" applyBorder="1" applyAlignment="1">
      <alignment horizontal="center" vertical="center"/>
    </xf>
    <xf numFmtId="0" fontId="0" fillId="3" borderId="2"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13" xfId="0" applyFont="1" applyFill="1" applyBorder="1" applyAlignment="1">
      <alignment horizontal="center" vertical="center"/>
    </xf>
    <xf numFmtId="164" fontId="1" fillId="11" borderId="0" xfId="0" applyNumberFormat="1" applyFont="1" applyFill="1" applyBorder="1" applyAlignment="1">
      <alignment horizontal="center" vertical="center"/>
    </xf>
    <xf numFmtId="0" fontId="10" fillId="0" borderId="0" xfId="0" applyFont="1" applyAlignment="1">
      <alignment horizontal="left"/>
    </xf>
    <xf numFmtId="9" fontId="0" fillId="7" borderId="1" xfId="0" applyNumberFormat="1" applyFont="1" applyFill="1" applyBorder="1" applyAlignment="1" applyProtection="1">
      <alignment horizontal="center" vertical="center"/>
      <protection locked="0"/>
    </xf>
    <xf numFmtId="0" fontId="16" fillId="0" borderId="0" xfId="0" applyFont="1" applyFill="1" applyAlignment="1">
      <alignment vertical="center"/>
    </xf>
    <xf numFmtId="0" fontId="5" fillId="8" borderId="25" xfId="0" applyFont="1" applyFill="1" applyBorder="1" applyAlignment="1">
      <alignment horizontal="center" vertical="center"/>
    </xf>
    <xf numFmtId="0" fontId="5" fillId="8" borderId="0" xfId="0" applyFont="1" applyFill="1" applyAlignment="1">
      <alignment horizontal="center" vertical="center"/>
    </xf>
    <xf numFmtId="2" fontId="0" fillId="0" borderId="0" xfId="0" applyNumberFormat="1" applyFill="1" applyAlignment="1">
      <alignment horizontal="center" vertical="center"/>
    </xf>
    <xf numFmtId="0" fontId="0" fillId="3" borderId="0" xfId="0" applyFill="1" applyAlignment="1">
      <alignment horizontal="center" vertical="center"/>
    </xf>
    <xf numFmtId="0" fontId="5" fillId="11" borderId="0" xfId="0" applyFont="1" applyFill="1" applyAlignment="1">
      <alignment horizontal="center" vertical="center"/>
    </xf>
    <xf numFmtId="2" fontId="1" fillId="3" borderId="0" xfId="0" applyNumberFormat="1" applyFont="1" applyFill="1" applyAlignment="1">
      <alignment horizontal="center" vertical="center"/>
    </xf>
    <xf numFmtId="2" fontId="1" fillId="11" borderId="0" xfId="0" applyNumberFormat="1" applyFont="1" applyFill="1" applyAlignment="1">
      <alignment horizontal="center" vertical="center"/>
    </xf>
    <xf numFmtId="1" fontId="1" fillId="3" borderId="0" xfId="0" applyNumberFormat="1" applyFont="1" applyFill="1" applyBorder="1" applyAlignment="1">
      <alignment horizontal="center" vertical="center"/>
    </xf>
    <xf numFmtId="0" fontId="0" fillId="0" borderId="26" xfId="0" applyBorder="1" applyAlignment="1">
      <alignment horizontal="center" vertical="center"/>
    </xf>
    <xf numFmtId="1" fontId="0" fillId="0" borderId="4" xfId="0" applyNumberFormat="1" applyFont="1" applyBorder="1" applyAlignment="1">
      <alignment horizontal="center" vertical="center"/>
    </xf>
    <xf numFmtId="0" fontId="0" fillId="0" borderId="18" xfId="0" applyBorder="1" applyAlignment="1">
      <alignment horizontal="center" vertical="center"/>
    </xf>
    <xf numFmtId="0" fontId="0" fillId="0" borderId="4" xfId="0" applyFill="1" applyBorder="1" applyAlignment="1">
      <alignment horizontal="center" vertical="center"/>
    </xf>
    <xf numFmtId="0" fontId="6" fillId="0" borderId="18" xfId="0" applyFont="1" applyBorder="1" applyAlignment="1">
      <alignment horizontal="center" vertical="center"/>
    </xf>
    <xf numFmtId="0" fontId="6" fillId="0" borderId="18" xfId="0" applyFont="1" applyFill="1" applyBorder="1" applyAlignment="1">
      <alignment horizontal="center" vertical="center"/>
    </xf>
    <xf numFmtId="0" fontId="6" fillId="0" borderId="18" xfId="0" applyNumberFormat="1" applyFont="1" applyFill="1" applyBorder="1" applyAlignment="1" applyProtection="1">
      <alignment horizontal="center" vertical="center"/>
      <protection hidden="1"/>
    </xf>
    <xf numFmtId="1" fontId="0" fillId="0" borderId="4" xfId="0" applyNumberFormat="1" applyFill="1" applyBorder="1" applyAlignment="1">
      <alignment horizontal="center" vertical="center"/>
    </xf>
    <xf numFmtId="1" fontId="0" fillId="0" borderId="0" xfId="0" applyNumberFormat="1" applyAlignment="1">
      <alignment horizontal="center" vertical="center"/>
    </xf>
    <xf numFmtId="1" fontId="0" fillId="0" borderId="18" xfId="0" applyNumberForma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5" fillId="0" borderId="7" xfId="0" applyFont="1" applyBorder="1" applyAlignment="1">
      <alignment vertical="center"/>
    </xf>
    <xf numFmtId="0" fontId="5" fillId="0" borderId="6" xfId="0" applyFont="1" applyBorder="1" applyAlignment="1">
      <alignment horizontal="center" vertical="center"/>
    </xf>
    <xf numFmtId="0" fontId="0" fillId="0" borderId="16" xfId="0" applyBorder="1" applyAlignment="1">
      <alignment vertical="center"/>
    </xf>
    <xf numFmtId="0" fontId="0" fillId="0" borderId="4" xfId="0" applyBorder="1" applyAlignment="1">
      <alignment vertical="center"/>
    </xf>
    <xf numFmtId="2" fontId="0" fillId="0" borderId="5" xfId="0" applyNumberFormat="1" applyBorder="1" applyAlignment="1">
      <alignment horizontal="center" vertical="center"/>
    </xf>
    <xf numFmtId="2" fontId="0" fillId="0" borderId="0" xfId="0" applyNumberFormat="1" applyBorder="1" applyAlignment="1">
      <alignment horizontal="center" vertical="center"/>
    </xf>
    <xf numFmtId="0" fontId="5" fillId="0" borderId="3" xfId="0" applyFont="1" applyBorder="1" applyAlignment="1">
      <alignment vertical="center"/>
    </xf>
    <xf numFmtId="9" fontId="5" fillId="0" borderId="3" xfId="0" applyNumberFormat="1" applyFont="1" applyBorder="1" applyAlignment="1">
      <alignment horizontal="center" vertical="center"/>
    </xf>
    <xf numFmtId="9" fontId="11" fillId="0" borderId="25" xfId="0" applyNumberFormat="1" applyFont="1" applyBorder="1" applyAlignment="1">
      <alignment horizontal="center" vertical="center"/>
    </xf>
    <xf numFmtId="9" fontId="11" fillId="0" borderId="25" xfId="0" applyNumberFormat="1" applyFont="1" applyFill="1" applyBorder="1" applyAlignment="1">
      <alignment horizontal="center" vertical="center"/>
    </xf>
    <xf numFmtId="0" fontId="14" fillId="0" borderId="32" xfId="0" applyFont="1" applyFill="1" applyBorder="1" applyAlignment="1">
      <alignment horizontal="center" vertical="center"/>
    </xf>
    <xf numFmtId="0" fontId="0" fillId="0" borderId="26" xfId="0" applyFont="1" applyBorder="1" applyAlignment="1">
      <alignment horizontal="left" vertical="center"/>
    </xf>
    <xf numFmtId="0" fontId="0" fillId="0" borderId="18" xfId="0" applyFont="1" applyBorder="1" applyAlignment="1">
      <alignment horizontal="left" vertical="center"/>
    </xf>
    <xf numFmtId="0" fontId="0" fillId="0" borderId="18" xfId="0" applyFont="1" applyFill="1" applyBorder="1" applyAlignment="1">
      <alignment horizontal="left" vertical="center"/>
    </xf>
    <xf numFmtId="0" fontId="5" fillId="0" borderId="7" xfId="0" applyFont="1" applyBorder="1" applyAlignment="1">
      <alignment horizontal="center" vertical="center"/>
    </xf>
    <xf numFmtId="0" fontId="0" fillId="0" borderId="27" xfId="0" applyFont="1" applyBorder="1" applyAlignment="1">
      <alignment vertical="center"/>
    </xf>
    <xf numFmtId="0" fontId="0" fillId="0" borderId="28" xfId="0" applyBorder="1" applyAlignment="1">
      <alignment horizontal="center" vertical="center"/>
    </xf>
    <xf numFmtId="0" fontId="0" fillId="0" borderId="0" xfId="0" applyFill="1" applyBorder="1" applyAlignment="1">
      <alignment horizontal="center" vertical="center"/>
    </xf>
    <xf numFmtId="0" fontId="5" fillId="8" borderId="3" xfId="0" applyFont="1" applyFill="1" applyBorder="1" applyAlignment="1">
      <alignment vertical="center"/>
    </xf>
    <xf numFmtId="0" fontId="5" fillId="8" borderId="34" xfId="0" applyFont="1" applyFill="1" applyBorder="1" applyAlignment="1">
      <alignment horizontal="center" vertical="center"/>
    </xf>
    <xf numFmtId="0" fontId="0" fillId="8" borderId="16" xfId="0" applyFill="1" applyBorder="1" applyAlignment="1">
      <alignment vertical="center"/>
    </xf>
    <xf numFmtId="0" fontId="13" fillId="0" borderId="24" xfId="0" applyFont="1" applyBorder="1" applyAlignment="1">
      <alignment horizontal="center" vertical="center"/>
    </xf>
    <xf numFmtId="0" fontId="0" fillId="8" borderId="4" xfId="0" applyFill="1" applyBorder="1" applyAlignment="1">
      <alignment vertical="center"/>
    </xf>
    <xf numFmtId="0" fontId="0" fillId="0" borderId="39" xfId="0" applyBorder="1" applyAlignment="1">
      <alignment vertical="center"/>
    </xf>
    <xf numFmtId="0" fontId="0" fillId="0" borderId="0" xfId="0" applyAlignment="1">
      <alignment horizontal="center" vertical="center"/>
    </xf>
    <xf numFmtId="0" fontId="0" fillId="0" borderId="2" xfId="0" applyBorder="1" applyAlignment="1">
      <alignment vertical="center"/>
    </xf>
    <xf numFmtId="0" fontId="15" fillId="8" borderId="25" xfId="0" applyFont="1" applyFill="1" applyBorder="1" applyAlignment="1">
      <alignment horizontal="center" vertical="center"/>
    </xf>
    <xf numFmtId="0" fontId="5" fillId="8" borderId="7" xfId="0" applyFont="1" applyFill="1" applyBorder="1" applyAlignment="1">
      <alignment horizontal="center" vertical="center"/>
    </xf>
    <xf numFmtId="0" fontId="0" fillId="8" borderId="7" xfId="0" applyFill="1" applyBorder="1" applyAlignment="1">
      <alignment horizontal="center" vertical="center"/>
    </xf>
    <xf numFmtId="0" fontId="0" fillId="8" borderId="0" xfId="0" applyFill="1" applyAlignment="1">
      <alignment vertical="center"/>
    </xf>
    <xf numFmtId="0" fontId="0" fillId="0" borderId="6" xfId="0" applyBorder="1" applyAlignment="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3" borderId="14" xfId="0" applyFill="1" applyBorder="1" applyAlignment="1">
      <alignment horizontal="center" vertical="center"/>
    </xf>
    <xf numFmtId="0" fontId="6" fillId="3" borderId="0" xfId="0" applyFont="1" applyFill="1" applyBorder="1" applyAlignment="1">
      <alignment horizontal="center" vertical="center"/>
    </xf>
    <xf numFmtId="164" fontId="1" fillId="11" borderId="0" xfId="0" applyNumberFormat="1" applyFont="1" applyFill="1" applyAlignment="1">
      <alignment horizontal="center" vertical="center"/>
    </xf>
    <xf numFmtId="0" fontId="0" fillId="3" borderId="0" xfId="0" applyFill="1" applyBorder="1" applyAlignment="1">
      <alignment horizontal="center" vertical="center"/>
    </xf>
    <xf numFmtId="164" fontId="1" fillId="3" borderId="0" xfId="0" applyNumberFormat="1" applyFont="1" applyFill="1" applyBorder="1" applyAlignment="1">
      <alignment horizontal="center" vertical="center"/>
    </xf>
    <xf numFmtId="164" fontId="1" fillId="3" borderId="0" xfId="0" applyNumberFormat="1" applyFont="1" applyFill="1" applyAlignment="1">
      <alignment horizontal="center" vertical="center"/>
    </xf>
    <xf numFmtId="164" fontId="1" fillId="0" borderId="0" xfId="0" applyNumberFormat="1" applyFont="1" applyAlignment="1">
      <alignment horizontal="center" vertical="center"/>
    </xf>
    <xf numFmtId="0" fontId="0" fillId="0" borderId="11" xfId="0" applyBorder="1" applyAlignment="1">
      <alignment vertical="center"/>
    </xf>
    <xf numFmtId="164" fontId="0" fillId="7" borderId="42" xfId="0" applyNumberFormat="1" applyFont="1" applyFill="1" applyBorder="1" applyAlignment="1" applyProtection="1">
      <alignment horizontal="center" vertical="center"/>
      <protection locked="0"/>
    </xf>
    <xf numFmtId="164" fontId="0" fillId="8" borderId="28" xfId="0" applyNumberFormat="1" applyFill="1" applyBorder="1" applyAlignment="1">
      <alignment horizontal="center" vertical="center"/>
    </xf>
    <xf numFmtId="164" fontId="0" fillId="8" borderId="0" xfId="0" applyNumberFormat="1" applyFill="1" applyBorder="1" applyAlignment="1">
      <alignment horizontal="center" vertical="center"/>
    </xf>
    <xf numFmtId="164" fontId="0" fillId="8" borderId="18" xfId="0" applyNumberFormat="1" applyFill="1" applyBorder="1" applyAlignment="1">
      <alignment horizontal="center" vertical="center"/>
    </xf>
    <xf numFmtId="164" fontId="0" fillId="8" borderId="0" xfId="0" applyNumberFormat="1" applyFill="1" applyAlignment="1">
      <alignment horizontal="center" vertical="center"/>
    </xf>
    <xf numFmtId="164" fontId="0" fillId="8" borderId="26" xfId="0" applyNumberFormat="1" applyFill="1" applyBorder="1" applyAlignment="1">
      <alignment horizontal="center" vertical="center"/>
    </xf>
    <xf numFmtId="164" fontId="0" fillId="8" borderId="33" xfId="0" applyNumberFormat="1" applyFill="1" applyBorder="1" applyAlignment="1">
      <alignment horizontal="center" vertical="center"/>
    </xf>
    <xf numFmtId="0" fontId="14" fillId="0" borderId="37" xfId="0" applyFont="1" applyFill="1" applyBorder="1" applyAlignment="1">
      <alignment horizontal="center" vertical="center"/>
    </xf>
    <xf numFmtId="0" fontId="5" fillId="3" borderId="0" xfId="0" applyFont="1" applyFill="1" applyBorder="1" applyAlignment="1">
      <alignment horizontal="center" vertical="center"/>
    </xf>
    <xf numFmtId="0" fontId="0" fillId="0" borderId="0" xfId="0" applyFont="1" applyBorder="1" applyAlignment="1">
      <alignment horizontal="center" vertical="center"/>
    </xf>
    <xf numFmtId="0" fontId="19" fillId="3" borderId="4" xfId="0" applyFont="1" applyFill="1" applyBorder="1" applyAlignment="1">
      <alignment vertical="center"/>
    </xf>
    <xf numFmtId="0" fontId="0" fillId="3" borderId="0" xfId="0" applyFont="1" applyFill="1" applyAlignment="1">
      <alignment vertical="center"/>
    </xf>
    <xf numFmtId="0" fontId="0" fillId="0" borderId="0" xfId="0" applyFont="1" applyAlignment="1">
      <alignment vertical="center"/>
    </xf>
    <xf numFmtId="0" fontId="0" fillId="3" borderId="0" xfId="0" applyFont="1" applyFill="1" applyAlignment="1">
      <alignment horizontal="center" vertical="center"/>
    </xf>
    <xf numFmtId="0" fontId="0" fillId="3" borderId="0" xfId="0" applyFill="1" applyAlignment="1">
      <alignment vertical="center"/>
    </xf>
    <xf numFmtId="2" fontId="1" fillId="0" borderId="0" xfId="0" applyNumberFormat="1" applyFont="1" applyAlignment="1">
      <alignment horizontal="center" vertical="center"/>
    </xf>
    <xf numFmtId="0" fontId="18" fillId="3" borderId="22" xfId="0" applyFont="1" applyFill="1" applyBorder="1" applyAlignment="1">
      <alignment vertical="center"/>
    </xf>
    <xf numFmtId="0" fontId="18" fillId="3" borderId="2" xfId="0" applyFont="1" applyFill="1" applyBorder="1" applyAlignment="1">
      <alignment vertical="center"/>
    </xf>
    <xf numFmtId="0" fontId="4" fillId="3" borderId="21" xfId="0" applyFont="1" applyFill="1" applyBorder="1" applyAlignment="1">
      <alignment vertical="center"/>
    </xf>
    <xf numFmtId="0" fontId="19" fillId="3" borderId="5" xfId="0" applyFont="1" applyFill="1" applyBorder="1" applyAlignment="1">
      <alignment vertical="center"/>
    </xf>
    <xf numFmtId="0" fontId="0" fillId="3" borderId="0" xfId="0" applyFont="1" applyFill="1" applyBorder="1" applyAlignment="1">
      <alignment vertical="center"/>
    </xf>
    <xf numFmtId="0" fontId="0" fillId="7" borderId="32" xfId="0" applyFont="1" applyFill="1" applyBorder="1" applyAlignment="1" applyProtection="1">
      <alignment horizontal="center" vertical="center"/>
      <protection locked="0"/>
    </xf>
    <xf numFmtId="164" fontId="1" fillId="3" borderId="4" xfId="0" applyNumberFormat="1" applyFont="1" applyFill="1" applyBorder="1" applyAlignment="1">
      <alignment horizontal="center" vertical="center"/>
    </xf>
    <xf numFmtId="0" fontId="0" fillId="3" borderId="2" xfId="0" applyFont="1" applyFill="1" applyBorder="1" applyAlignment="1">
      <alignment vertical="center"/>
    </xf>
    <xf numFmtId="2" fontId="0" fillId="3" borderId="0" xfId="0" applyNumberFormat="1" applyFont="1" applyFill="1" applyBorder="1" applyAlignment="1">
      <alignment horizontal="center" vertical="center"/>
    </xf>
    <xf numFmtId="164" fontId="1" fillId="3" borderId="0" xfId="0" applyNumberFormat="1" applyFont="1" applyFill="1" applyBorder="1" applyAlignment="1">
      <alignment horizontal="right" vertical="center"/>
    </xf>
    <xf numFmtId="0" fontId="11" fillId="11" borderId="0" xfId="0" applyFont="1" applyFill="1" applyBorder="1" applyAlignment="1">
      <alignment horizontal="center" vertical="center"/>
    </xf>
    <xf numFmtId="164" fontId="11" fillId="11" borderId="0" xfId="0" applyNumberFormat="1" applyFont="1" applyFill="1" applyBorder="1" applyAlignment="1">
      <alignment horizontal="center" vertical="center"/>
    </xf>
    <xf numFmtId="164" fontId="1" fillId="3" borderId="4" xfId="0" applyNumberFormat="1" applyFont="1" applyFill="1" applyBorder="1" applyAlignment="1">
      <alignment horizontal="right" vertical="center"/>
    </xf>
    <xf numFmtId="0" fontId="0" fillId="3" borderId="5" xfId="0" applyFill="1" applyBorder="1" applyAlignment="1">
      <alignment vertical="center"/>
    </xf>
    <xf numFmtId="0" fontId="0" fillId="3" borderId="13" xfId="0" applyFill="1" applyBorder="1" applyAlignment="1">
      <alignment vertical="center"/>
    </xf>
    <xf numFmtId="0" fontId="0" fillId="3" borderId="14" xfId="0" applyFont="1" applyFill="1" applyBorder="1" applyAlignment="1">
      <alignment vertical="center"/>
    </xf>
    <xf numFmtId="2" fontId="0" fillId="3" borderId="14" xfId="0" applyNumberFormat="1" applyFont="1" applyFill="1" applyBorder="1" applyAlignment="1">
      <alignment horizontal="center" vertical="center"/>
    </xf>
    <xf numFmtId="164" fontId="1" fillId="3" borderId="14"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4" fillId="3" borderId="22" xfId="0" applyFont="1" applyFill="1" applyBorder="1" applyAlignment="1">
      <alignment vertical="center"/>
    </xf>
    <xf numFmtId="0" fontId="4" fillId="3" borderId="2" xfId="0" applyFont="1" applyFill="1" applyBorder="1" applyAlignment="1">
      <alignment vertical="center"/>
    </xf>
    <xf numFmtId="0" fontId="3" fillId="3" borderId="5" xfId="0" applyFont="1" applyFill="1" applyBorder="1" applyAlignment="1">
      <alignment horizontal="left" vertical="center"/>
    </xf>
    <xf numFmtId="0" fontId="0" fillId="3" borderId="4" xfId="0" applyFill="1" applyBorder="1" applyAlignment="1">
      <alignment horizontal="center" vertical="center"/>
    </xf>
    <xf numFmtId="0" fontId="0" fillId="3" borderId="0" xfId="0" applyFont="1" applyFill="1" applyBorder="1" applyAlignment="1">
      <alignment horizontal="left" vertical="center"/>
    </xf>
    <xf numFmtId="2" fontId="1" fillId="3" borderId="0" xfId="0" applyNumberFormat="1" applyFont="1" applyFill="1" applyBorder="1" applyAlignment="1">
      <alignment vertical="center"/>
    </xf>
    <xf numFmtId="0" fontId="1" fillId="3" borderId="4" xfId="0" applyFont="1" applyFill="1" applyBorder="1" applyAlignment="1">
      <alignment horizontal="center" vertical="center"/>
    </xf>
    <xf numFmtId="0" fontId="0" fillId="3" borderId="19" xfId="0" applyFont="1" applyFill="1" applyBorder="1" applyAlignment="1">
      <alignment vertical="center"/>
    </xf>
    <xf numFmtId="0" fontId="1" fillId="3" borderId="0" xfId="0" applyFont="1" applyFill="1" applyAlignment="1">
      <alignment horizontal="center" vertical="center"/>
    </xf>
    <xf numFmtId="0" fontId="4" fillId="3" borderId="0" xfId="0" applyFont="1" applyFill="1" applyBorder="1" applyAlignment="1">
      <alignment horizontal="right" vertical="center"/>
    </xf>
    <xf numFmtId="0" fontId="0" fillId="3" borderId="4" xfId="0" applyFill="1" applyBorder="1" applyAlignment="1">
      <alignment vertical="center"/>
    </xf>
    <xf numFmtId="0" fontId="0" fillId="3" borderId="0" xfId="0" applyFill="1" applyBorder="1" applyAlignment="1">
      <alignment vertical="center"/>
    </xf>
    <xf numFmtId="0" fontId="0" fillId="3" borderId="15" xfId="0" applyFill="1" applyBorder="1" applyAlignment="1">
      <alignment vertical="center"/>
    </xf>
    <xf numFmtId="0" fontId="4" fillId="3" borderId="5" xfId="0" applyFont="1" applyFill="1" applyBorder="1" applyAlignment="1">
      <alignment horizontal="left" vertical="center"/>
    </xf>
    <xf numFmtId="0" fontId="3" fillId="3" borderId="0" xfId="0" applyFont="1" applyFill="1" applyBorder="1" applyAlignment="1">
      <alignment horizontal="left" vertical="center"/>
    </xf>
    <xf numFmtId="0" fontId="5" fillId="11" borderId="0" xfId="0" applyFont="1" applyFill="1" applyBorder="1" applyAlignment="1">
      <alignment horizontal="center" vertical="center"/>
    </xf>
    <xf numFmtId="0" fontId="3" fillId="3" borderId="0"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2" fontId="0" fillId="3" borderId="14" xfId="0" applyNumberFormat="1" applyFill="1" applyBorder="1" applyAlignment="1">
      <alignment horizontal="center" vertical="center"/>
    </xf>
    <xf numFmtId="164" fontId="1" fillId="3" borderId="14" xfId="0" applyNumberFormat="1" applyFont="1" applyFill="1" applyBorder="1" applyAlignment="1">
      <alignment horizontal="center" vertical="center"/>
    </xf>
    <xf numFmtId="0" fontId="3" fillId="3" borderId="22" xfId="0" applyFont="1" applyFill="1" applyBorder="1" applyAlignment="1">
      <alignment vertical="center"/>
    </xf>
    <xf numFmtId="0" fontId="3" fillId="3" borderId="2" xfId="0" applyFont="1" applyFill="1" applyBorder="1" applyAlignment="1">
      <alignment vertical="center"/>
    </xf>
    <xf numFmtId="0" fontId="3" fillId="3" borderId="21" xfId="0" applyFont="1" applyFill="1" applyBorder="1" applyAlignment="1">
      <alignment vertical="center"/>
    </xf>
    <xf numFmtId="164" fontId="6" fillId="3" borderId="0" xfId="0" applyNumberFormat="1" applyFont="1" applyFill="1" applyBorder="1" applyAlignment="1">
      <alignment horizontal="center" vertical="center"/>
    </xf>
    <xf numFmtId="8" fontId="12" fillId="11" borderId="0" xfId="0" applyNumberFormat="1" applyFont="1" applyFill="1" applyBorder="1" applyAlignment="1">
      <alignment horizontal="center" vertical="center"/>
    </xf>
    <xf numFmtId="8" fontId="12" fillId="3" borderId="0" xfId="0" applyNumberFormat="1" applyFont="1" applyFill="1" applyBorder="1" applyAlignment="1">
      <alignment horizontal="center" vertical="center"/>
    </xf>
    <xf numFmtId="8" fontId="11" fillId="10" borderId="29" xfId="0" applyNumberFormat="1" applyFont="1" applyFill="1" applyBorder="1" applyAlignment="1">
      <alignment horizontal="center" vertical="center"/>
    </xf>
    <xf numFmtId="8" fontId="0" fillId="3" borderId="4" xfId="0" applyNumberFormat="1" applyFill="1" applyBorder="1" applyAlignment="1">
      <alignment horizontal="center" vertical="center"/>
    </xf>
    <xf numFmtId="0" fontId="0" fillId="3" borderId="14" xfId="0" applyFill="1" applyBorder="1" applyAlignment="1">
      <alignment vertical="center"/>
    </xf>
    <xf numFmtId="0" fontId="0" fillId="0" borderId="27" xfId="0" applyBorder="1"/>
    <xf numFmtId="0" fontId="5" fillId="3" borderId="0" xfId="0" applyFont="1" applyFill="1" applyBorder="1" applyAlignment="1">
      <alignment horizontal="center" vertical="center"/>
    </xf>
    <xf numFmtId="9" fontId="11" fillId="8" borderId="40" xfId="0" applyNumberFormat="1" applyFont="1" applyFill="1" applyBorder="1" applyAlignment="1">
      <alignment horizontal="center" vertical="center"/>
    </xf>
    <xf numFmtId="9" fontId="11" fillId="8" borderId="41" xfId="0" applyNumberFormat="1" applyFont="1" applyFill="1" applyBorder="1" applyAlignment="1">
      <alignment horizontal="center" vertical="center"/>
    </xf>
    <xf numFmtId="0" fontId="0" fillId="12" borderId="19" xfId="0" applyFont="1" applyFill="1" applyBorder="1" applyAlignment="1">
      <alignment horizontal="center" vertical="center"/>
    </xf>
    <xf numFmtId="165" fontId="0" fillId="0" borderId="18" xfId="0" applyNumberFormat="1" applyBorder="1" applyAlignment="1">
      <alignment horizontal="center" vertical="center"/>
    </xf>
    <xf numFmtId="165" fontId="0" fillId="0" borderId="0" xfId="0" applyNumberFormat="1" applyAlignment="1">
      <alignment horizontal="center" vertical="center"/>
    </xf>
    <xf numFmtId="0" fontId="5" fillId="0" borderId="3" xfId="0" applyFont="1" applyBorder="1"/>
    <xf numFmtId="0" fontId="5" fillId="0" borderId="25" xfId="0" applyFont="1" applyBorder="1" applyAlignment="1">
      <alignment horizontal="center" vertical="center"/>
    </xf>
    <xf numFmtId="9" fontId="5" fillId="0" borderId="25" xfId="0" applyNumberFormat="1" applyFont="1" applyBorder="1" applyAlignment="1">
      <alignment horizontal="center" vertical="center"/>
    </xf>
    <xf numFmtId="9" fontId="5" fillId="0" borderId="25"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13" fillId="0" borderId="17" xfId="0" applyFont="1" applyBorder="1" applyAlignment="1">
      <alignment horizontal="center" vertical="center"/>
    </xf>
    <xf numFmtId="0" fontId="0" fillId="0" borderId="17" xfId="0" applyBorder="1" applyAlignment="1">
      <alignment horizontal="center" vertical="center"/>
    </xf>
    <xf numFmtId="0" fontId="0" fillId="0" borderId="35" xfId="0" applyBorder="1" applyAlignment="1">
      <alignment horizontal="center" vertical="center"/>
    </xf>
    <xf numFmtId="0" fontId="14" fillId="0" borderId="17" xfId="0" applyFont="1" applyBorder="1" applyAlignment="1">
      <alignment horizontal="center" vertical="center"/>
    </xf>
    <xf numFmtId="1" fontId="0" fillId="0" borderId="18" xfId="0" applyNumberFormat="1" applyBorder="1" applyAlignment="1">
      <alignment horizontal="center" vertical="center"/>
    </xf>
    <xf numFmtId="1" fontId="0" fillId="0" borderId="4" xfId="0" applyNumberFormat="1" applyBorder="1" applyAlignment="1">
      <alignment horizontal="center" vertical="center"/>
    </xf>
    <xf numFmtId="164" fontId="1" fillId="3" borderId="0" xfId="0" applyNumberFormat="1" applyFont="1" applyFill="1" applyBorder="1" applyAlignment="1">
      <alignment horizontal="center"/>
    </xf>
    <xf numFmtId="0" fontId="0" fillId="0" borderId="2" xfId="0" applyFill="1" applyBorder="1" applyAlignment="1">
      <alignment vertical="center"/>
    </xf>
    <xf numFmtId="9" fontId="11" fillId="8" borderId="44" xfId="0" applyNumberFormat="1" applyFont="1" applyFill="1" applyBorder="1" applyAlignment="1">
      <alignment horizontal="center" vertical="center"/>
    </xf>
    <xf numFmtId="9" fontId="11" fillId="8" borderId="45" xfId="0" applyNumberFormat="1" applyFont="1" applyFill="1" applyBorder="1" applyAlignment="1">
      <alignment horizontal="center" vertical="center"/>
    </xf>
    <xf numFmtId="164" fontId="0" fillId="7" borderId="43" xfId="0" applyNumberFormat="1" applyFont="1" applyFill="1" applyBorder="1" applyAlignment="1" applyProtection="1">
      <alignment horizontal="center" vertical="center"/>
      <protection locked="0"/>
    </xf>
    <xf numFmtId="164" fontId="0" fillId="7" borderId="46" xfId="0" applyNumberFormat="1" applyFont="1" applyFill="1" applyBorder="1" applyAlignment="1" applyProtection="1">
      <alignment horizontal="center" vertical="center"/>
      <protection locked="0"/>
    </xf>
    <xf numFmtId="164" fontId="0" fillId="7" borderId="47" xfId="0" applyNumberFormat="1" applyFont="1" applyFill="1" applyBorder="1" applyAlignment="1" applyProtection="1">
      <alignment horizontal="center" vertical="center"/>
      <protection locked="0"/>
    </xf>
    <xf numFmtId="164" fontId="0" fillId="7" borderId="15" xfId="0" applyNumberFormat="1" applyFont="1" applyFill="1" applyBorder="1" applyAlignment="1" applyProtection="1">
      <alignment horizontal="center" vertical="center"/>
      <protection locked="0"/>
    </xf>
    <xf numFmtId="9" fontId="11" fillId="0" borderId="34" xfId="0" applyNumberFormat="1" applyFont="1" applyFill="1" applyBorder="1" applyAlignment="1">
      <alignment horizontal="center" vertical="center"/>
    </xf>
    <xf numFmtId="1" fontId="0" fillId="0" borderId="33" xfId="0" applyNumberFormat="1" applyFont="1" applyBorder="1" applyAlignment="1">
      <alignment horizontal="center" vertical="center"/>
    </xf>
    <xf numFmtId="0" fontId="6" fillId="0" borderId="33" xfId="0" applyFont="1" applyBorder="1" applyAlignment="1">
      <alignment horizontal="center" vertical="center"/>
    </xf>
    <xf numFmtId="0" fontId="6" fillId="0" borderId="33" xfId="0" applyFont="1" applyFill="1" applyBorder="1" applyAlignment="1">
      <alignment horizontal="center" vertical="center"/>
    </xf>
    <xf numFmtId="1" fontId="0" fillId="0" borderId="33" xfId="0" applyNumberFormat="1" applyFill="1" applyBorder="1" applyAlignment="1">
      <alignment horizontal="center" vertical="center"/>
    </xf>
    <xf numFmtId="0" fontId="5" fillId="0" borderId="7" xfId="0" applyFont="1" applyFill="1" applyBorder="1" applyAlignment="1">
      <alignment horizontal="center" vertical="center"/>
    </xf>
    <xf numFmtId="0" fontId="0" fillId="0" borderId="0" xfId="0" applyFill="1" applyAlignment="1">
      <alignment horizontal="center" vertical="center"/>
    </xf>
    <xf numFmtId="9" fontId="0" fillId="8" borderId="4" xfId="0" applyNumberFormat="1" applyFill="1" applyBorder="1" applyAlignment="1">
      <alignment vertical="center"/>
    </xf>
    <xf numFmtId="9" fontId="0" fillId="8" borderId="4" xfId="0" applyNumberFormat="1" applyFill="1" applyBorder="1" applyAlignment="1">
      <alignment horizontal="left" vertical="center"/>
    </xf>
    <xf numFmtId="164" fontId="0" fillId="7" borderId="1" xfId="0" applyNumberFormat="1" applyFont="1" applyFill="1" applyBorder="1" applyAlignment="1" applyProtection="1">
      <alignment horizontal="center" vertical="center"/>
      <protection locked="0"/>
    </xf>
    <xf numFmtId="0" fontId="16" fillId="0" borderId="0" xfId="0" applyFont="1" applyFill="1" applyBorder="1" applyAlignment="1">
      <alignment vertical="center"/>
    </xf>
    <xf numFmtId="0" fontId="23" fillId="0" borderId="0" xfId="0" applyFont="1"/>
    <xf numFmtId="0" fontId="0" fillId="0" borderId="0" xfId="0" applyFont="1" applyFill="1" applyAlignment="1">
      <alignment horizontal="center" vertical="center"/>
    </xf>
    <xf numFmtId="0" fontId="0" fillId="6" borderId="10" xfId="0" applyFont="1" applyFill="1" applyBorder="1" applyAlignment="1">
      <alignment horizontal="left" vertical="center"/>
    </xf>
    <xf numFmtId="0" fontId="0" fillId="6" borderId="11" xfId="0" applyFont="1" applyFill="1" applyBorder="1" applyAlignment="1">
      <alignment horizontal="left" vertical="center"/>
    </xf>
    <xf numFmtId="0" fontId="0" fillId="6" borderId="12" xfId="0" applyFont="1" applyFill="1" applyBorder="1" applyAlignment="1">
      <alignment horizontal="left" vertical="center"/>
    </xf>
    <xf numFmtId="0" fontId="0" fillId="3" borderId="10"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1" xfId="0" applyFont="1" applyFill="1" applyBorder="1" applyAlignment="1">
      <alignment horizontal="left" vertical="center"/>
    </xf>
    <xf numFmtId="0" fontId="18" fillId="4" borderId="10" xfId="0" applyFont="1" applyFill="1" applyBorder="1" applyAlignment="1">
      <alignment horizontal="left" vertical="center"/>
    </xf>
    <xf numFmtId="0" fontId="18" fillId="4" borderId="11" xfId="0" applyFont="1" applyFill="1" applyBorder="1" applyAlignment="1">
      <alignment horizontal="left" vertical="center"/>
    </xf>
    <xf numFmtId="0" fontId="18" fillId="4" borderId="12" xfId="0" applyFont="1" applyFill="1" applyBorder="1" applyAlignment="1">
      <alignment horizontal="left" vertical="center"/>
    </xf>
    <xf numFmtId="0" fontId="0" fillId="3" borderId="11" xfId="0" applyFont="1" applyFill="1" applyBorder="1" applyAlignment="1" applyProtection="1">
      <alignment horizontal="left" vertical="center"/>
      <protection locked="0"/>
    </xf>
    <xf numFmtId="0" fontId="0" fillId="3" borderId="12" xfId="0" applyFont="1" applyFill="1" applyBorder="1" applyAlignment="1" applyProtection="1">
      <alignment horizontal="left" vertical="center"/>
      <protection locked="0"/>
    </xf>
    <xf numFmtId="0" fontId="17" fillId="2" borderId="28" xfId="0" applyFont="1" applyFill="1" applyBorder="1" applyAlignment="1">
      <alignment horizontal="left" vertical="center"/>
    </xf>
    <xf numFmtId="0" fontId="17" fillId="2" borderId="27" xfId="0" applyFont="1" applyFill="1" applyBorder="1" applyAlignment="1">
      <alignment horizontal="left" vertical="center"/>
    </xf>
    <xf numFmtId="0" fontId="17" fillId="2" borderId="16"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9" fillId="2" borderId="13" xfId="0" applyFont="1" applyFill="1" applyBorder="1" applyAlignment="1">
      <alignment horizontal="left" vertical="center"/>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5" fillId="3" borderId="0" xfId="0" applyFont="1" applyFill="1" applyBorder="1" applyAlignment="1">
      <alignment horizontal="center" vertical="center"/>
    </xf>
    <xf numFmtId="0" fontId="0" fillId="3" borderId="30" xfId="0" applyFont="1" applyFill="1" applyBorder="1" applyAlignment="1" applyProtection="1">
      <alignment horizontal="left" vertical="center"/>
      <protection locked="0"/>
    </xf>
    <xf numFmtId="0" fontId="0" fillId="3" borderId="20" xfId="0" applyFont="1" applyFill="1" applyBorder="1" applyAlignment="1" applyProtection="1">
      <alignment horizontal="left" vertical="center"/>
      <protection locked="0"/>
    </xf>
    <xf numFmtId="0" fontId="0" fillId="3" borderId="31" xfId="0" applyFont="1"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23" xfId="0" applyFill="1" applyBorder="1" applyAlignment="1" applyProtection="1">
      <alignment horizontal="left" vertical="center"/>
      <protection locked="0"/>
    </xf>
    <xf numFmtId="0" fontId="0" fillId="6" borderId="30" xfId="0" applyFont="1" applyFill="1" applyBorder="1" applyAlignment="1">
      <alignment horizontal="left" vertical="center"/>
    </xf>
    <xf numFmtId="0" fontId="0" fillId="6" borderId="20" xfId="0" applyFont="1" applyFill="1" applyBorder="1" applyAlignment="1">
      <alignment horizontal="left" vertical="center"/>
    </xf>
    <xf numFmtId="0" fontId="0" fillId="6" borderId="31" xfId="0" applyFont="1" applyFill="1" applyBorder="1" applyAlignment="1">
      <alignment horizontal="left" vertical="center"/>
    </xf>
    <xf numFmtId="0" fontId="0" fillId="6" borderId="9" xfId="0" applyFill="1" applyBorder="1" applyAlignment="1">
      <alignment horizontal="left" vertical="center"/>
    </xf>
    <xf numFmtId="0" fontId="0" fillId="6" borderId="8" xfId="0" applyFill="1" applyBorder="1" applyAlignment="1">
      <alignment horizontal="left" vertical="center"/>
    </xf>
    <xf numFmtId="0" fontId="0" fillId="6" borderId="23" xfId="0" applyFill="1" applyBorder="1" applyAlignment="1">
      <alignment horizontal="left" vertical="center"/>
    </xf>
    <xf numFmtId="0" fontId="16" fillId="9" borderId="0" xfId="0" applyFont="1" applyFill="1" applyBorder="1" applyAlignment="1">
      <alignment horizontal="left" vertical="center"/>
    </xf>
    <xf numFmtId="0" fontId="17" fillId="0" borderId="0" xfId="0" applyFont="1" applyAlignment="1">
      <alignment horizontal="left" vertical="center"/>
    </xf>
    <xf numFmtId="0" fontId="16" fillId="9" borderId="0" xfId="0" applyFont="1" applyFill="1" applyAlignment="1">
      <alignment horizontal="left" vertical="center"/>
    </xf>
    <xf numFmtId="0" fontId="5" fillId="9" borderId="0" xfId="0" applyFont="1" applyFill="1" applyAlignment="1">
      <alignment horizontal="left" vertical="center"/>
    </xf>
    <xf numFmtId="164" fontId="0" fillId="0" borderId="0" xfId="0" applyNumberFormat="1" applyFill="1" applyBorder="1" applyAlignment="1">
      <alignment horizontal="center"/>
    </xf>
    <xf numFmtId="0" fontId="5" fillId="8" borderId="6" xfId="0" applyFont="1" applyFill="1" applyBorder="1" applyAlignment="1">
      <alignment horizontal="center"/>
    </xf>
    <xf numFmtId="0" fontId="5" fillId="8" borderId="7" xfId="0" applyFont="1" applyFill="1" applyBorder="1" applyAlignment="1">
      <alignment horizontal="center"/>
    </xf>
    <xf numFmtId="0" fontId="5" fillId="8" borderId="3" xfId="0" applyFont="1" applyFill="1" applyBorder="1" applyAlignment="1">
      <alignment horizontal="center"/>
    </xf>
    <xf numFmtId="0" fontId="0" fillId="0" borderId="0" xfId="0" applyAlignment="1">
      <alignment horizontal="left"/>
    </xf>
    <xf numFmtId="0" fontId="0" fillId="0" borderId="0" xfId="0" applyAlignment="1">
      <alignment horizontal="left" wrapText="1"/>
    </xf>
  </cellXfs>
  <cellStyles count="1">
    <cellStyle name="Standaard" xfId="0" builtinId="0"/>
  </cellStyles>
  <dxfs count="0"/>
  <tableStyles count="0" defaultTableStyle="TableStyleMedium2" defaultPivotStyle="PivotStyleLight16"/>
  <colors>
    <mruColors>
      <color rgb="FFFFC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12</xdr:col>
      <xdr:colOff>22834</xdr:colOff>
      <xdr:row>0</xdr:row>
      <xdr:rowOff>85725</xdr:rowOff>
    </xdr:from>
    <xdr:to>
      <xdr:col>14</xdr:col>
      <xdr:colOff>383739</xdr:colOff>
      <xdr:row>1</xdr:row>
      <xdr:rowOff>278257</xdr:rowOff>
    </xdr:to>
    <xdr:pic>
      <xdr:nvPicPr>
        <xdr:cNvPr id="7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5309" y="85725"/>
          <a:ext cx="1989680" cy="70688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6</xdr:col>
      <xdr:colOff>142875</xdr:colOff>
      <xdr:row>15</xdr:row>
      <xdr:rowOff>95251</xdr:rowOff>
    </xdr:from>
    <xdr:to>
      <xdr:col>8</xdr:col>
      <xdr:colOff>361950</xdr:colOff>
      <xdr:row>21</xdr:row>
      <xdr:rowOff>0</xdr:rowOff>
    </xdr:to>
    <xdr:grpSp>
      <xdr:nvGrpSpPr>
        <xdr:cNvPr id="412" name="Groep 411"/>
        <xdr:cNvGrpSpPr/>
      </xdr:nvGrpSpPr>
      <xdr:grpSpPr>
        <a:xfrm>
          <a:off x="3895725" y="3305176"/>
          <a:ext cx="1847850" cy="1047749"/>
          <a:chOff x="4144020" y="3027144"/>
          <a:chExt cx="1238284" cy="1081211"/>
        </a:xfrm>
        <a:effectLst>
          <a:outerShdw blurRad="50800" dist="38100" dir="2700000" algn="tl" rotWithShape="0">
            <a:prstClr val="black">
              <a:alpha val="40000"/>
            </a:prstClr>
          </a:outerShdw>
        </a:effectLst>
      </xdr:grpSpPr>
      <xdr:grpSp>
        <xdr:nvGrpSpPr>
          <xdr:cNvPr id="413" name="Groep 412"/>
          <xdr:cNvGrpSpPr/>
        </xdr:nvGrpSpPr>
        <xdr:grpSpPr>
          <a:xfrm>
            <a:off x="4144020" y="3027144"/>
            <a:ext cx="856621" cy="785539"/>
            <a:chOff x="0" y="-18172"/>
            <a:chExt cx="856621" cy="785539"/>
          </a:xfrm>
        </xdr:grpSpPr>
        <xdr:sp macro="" textlink="">
          <xdr:nvSpPr>
            <xdr:cNvPr id="416" name="Vrije vorm 415"/>
            <xdr:cNvSpPr/>
          </xdr:nvSpPr>
          <xdr:spPr>
            <a:xfrm>
              <a:off x="0" y="-18172"/>
              <a:ext cx="703804" cy="508795"/>
            </a:xfrm>
            <a:custGeom>
              <a:avLst/>
              <a:gdLst>
                <a:gd name="connsiteX0" fmla="*/ 0 w 734291"/>
                <a:gd name="connsiteY0" fmla="*/ 692727 h 692727"/>
                <a:gd name="connsiteX1" fmla="*/ 332509 w 734291"/>
                <a:gd name="connsiteY1" fmla="*/ 0 h 692727"/>
                <a:gd name="connsiteX2" fmla="*/ 734291 w 734291"/>
                <a:gd name="connsiteY2" fmla="*/ 678872 h 692727"/>
              </a:gdLst>
              <a:ahLst/>
              <a:cxnLst>
                <a:cxn ang="0">
                  <a:pos x="connsiteX0" y="connsiteY0"/>
                </a:cxn>
                <a:cxn ang="0">
                  <a:pos x="connsiteX1" y="connsiteY1"/>
                </a:cxn>
                <a:cxn ang="0">
                  <a:pos x="connsiteX2" y="connsiteY2"/>
                </a:cxn>
              </a:cxnLst>
              <a:rect l="l" t="t" r="r" b="b"/>
              <a:pathLst>
                <a:path w="734291" h="692727">
                  <a:moveTo>
                    <a:pt x="0" y="692727"/>
                  </a:moveTo>
                  <a:lnTo>
                    <a:pt x="332509" y="0"/>
                  </a:lnTo>
                  <a:lnTo>
                    <a:pt x="734291" y="678872"/>
                  </a:lnTo>
                </a:path>
              </a:pathLst>
            </a:cu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nl-B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nl-BE"/>
            </a:p>
          </xdr:txBody>
        </xdr:sp>
        <xdr:sp macro="" textlink="">
          <xdr:nvSpPr>
            <xdr:cNvPr id="417" name="Boog 416"/>
            <xdr:cNvSpPr/>
          </xdr:nvSpPr>
          <xdr:spPr>
            <a:xfrm>
              <a:off x="11461" y="407327"/>
              <a:ext cx="666027" cy="81347"/>
            </a:xfrm>
            <a:custGeom>
              <a:avLst/>
              <a:gdLst>
                <a:gd name="connsiteX0" fmla="*/ 11237 w 1044397"/>
                <a:gd name="connsiteY0" fmla="*/ 63133 h 159092"/>
                <a:gd name="connsiteX1" fmla="*/ 519189 w 1044397"/>
                <a:gd name="connsiteY1" fmla="*/ 2 h 159092"/>
                <a:gd name="connsiteX2" fmla="*/ 947977 w 1044397"/>
                <a:gd name="connsiteY2" fmla="*/ 33493 h 159092"/>
                <a:gd name="connsiteX3" fmla="*/ 522199 w 1044397"/>
                <a:gd name="connsiteY3" fmla="*/ 79546 h 159092"/>
                <a:gd name="connsiteX4" fmla="*/ 11237 w 1044397"/>
                <a:gd name="connsiteY4" fmla="*/ 63133 h 159092"/>
                <a:gd name="connsiteX0" fmla="*/ 11237 w 1044397"/>
                <a:gd name="connsiteY0" fmla="*/ 63133 h 159092"/>
                <a:gd name="connsiteX1" fmla="*/ 519189 w 1044397"/>
                <a:gd name="connsiteY1" fmla="*/ 2 h 159092"/>
                <a:gd name="connsiteX2" fmla="*/ 947977 w 1044397"/>
                <a:gd name="connsiteY2" fmla="*/ 33493 h 159092"/>
                <a:gd name="connsiteX0" fmla="*/ 0 w 993890"/>
                <a:gd name="connsiteY0" fmla="*/ 63133 h 79546"/>
                <a:gd name="connsiteX1" fmla="*/ 507952 w 993890"/>
                <a:gd name="connsiteY1" fmla="*/ 2 h 79546"/>
                <a:gd name="connsiteX2" fmla="*/ 936740 w 993890"/>
                <a:gd name="connsiteY2" fmla="*/ 33493 h 79546"/>
                <a:gd name="connsiteX3" fmla="*/ 510962 w 993890"/>
                <a:gd name="connsiteY3" fmla="*/ 79546 h 79546"/>
                <a:gd name="connsiteX4" fmla="*/ 0 w 993890"/>
                <a:gd name="connsiteY4" fmla="*/ 63133 h 79546"/>
                <a:gd name="connsiteX0" fmla="*/ 0 w 993890"/>
                <a:gd name="connsiteY0" fmla="*/ 63133 h 79546"/>
                <a:gd name="connsiteX1" fmla="*/ 507952 w 993890"/>
                <a:gd name="connsiteY1" fmla="*/ 2 h 79546"/>
                <a:gd name="connsiteX2" fmla="*/ 993890 w 993890"/>
                <a:gd name="connsiteY2" fmla="*/ 71593 h 79546"/>
              </a:gdLst>
              <a:ahLst/>
              <a:cxnLst>
                <a:cxn ang="0">
                  <a:pos x="connsiteX0" y="connsiteY0"/>
                </a:cxn>
                <a:cxn ang="0">
                  <a:pos x="connsiteX1" y="connsiteY1"/>
                </a:cxn>
                <a:cxn ang="0">
                  <a:pos x="connsiteX2" y="connsiteY2"/>
                </a:cxn>
              </a:cxnLst>
              <a:rect l="l" t="t" r="r" b="b"/>
              <a:pathLst>
                <a:path w="993890" h="79546" stroke="0" extrusionOk="0">
                  <a:moveTo>
                    <a:pt x="0" y="63133"/>
                  </a:moveTo>
                  <a:cubicBezTo>
                    <a:pt x="50707" y="26504"/>
                    <a:pt x="262209" y="218"/>
                    <a:pt x="507952" y="2"/>
                  </a:cubicBezTo>
                  <a:cubicBezTo>
                    <a:pt x="678172" y="-147"/>
                    <a:pt x="838188" y="12351"/>
                    <a:pt x="936740" y="33493"/>
                  </a:cubicBezTo>
                  <a:lnTo>
                    <a:pt x="510962" y="79546"/>
                  </a:lnTo>
                  <a:lnTo>
                    <a:pt x="0" y="63133"/>
                  </a:lnTo>
                  <a:close/>
                </a:path>
                <a:path w="993890" h="79546" fill="none">
                  <a:moveTo>
                    <a:pt x="0" y="63133"/>
                  </a:moveTo>
                  <a:cubicBezTo>
                    <a:pt x="50707" y="26504"/>
                    <a:pt x="262209" y="218"/>
                    <a:pt x="507952" y="2"/>
                  </a:cubicBezTo>
                  <a:cubicBezTo>
                    <a:pt x="678172" y="-147"/>
                    <a:pt x="895338" y="50451"/>
                    <a:pt x="993890" y="71593"/>
                  </a:cubicBezTo>
                </a:path>
              </a:pathLst>
            </a:cu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nl-BE"/>
            </a:p>
          </xdr:txBody>
        </xdr:sp>
        <xdr:cxnSp macro="">
          <xdr:nvCxnSpPr>
            <xdr:cNvPr id="418" name="Rechte verbindingslijn 417"/>
            <xdr:cNvCxnSpPr/>
          </xdr:nvCxnSpPr>
          <xdr:spPr>
            <a:xfrm>
              <a:off x="3930" y="507945"/>
              <a:ext cx="0" cy="2594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9" name="Rechte verbindingslijn 418"/>
            <xdr:cNvCxnSpPr/>
          </xdr:nvCxnSpPr>
          <xdr:spPr>
            <a:xfrm>
              <a:off x="702723" y="495183"/>
              <a:ext cx="1081" cy="2721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20" name="Rechte verbindingslijn 419"/>
            <xdr:cNvCxnSpPr/>
          </xdr:nvCxnSpPr>
          <xdr:spPr>
            <a:xfrm>
              <a:off x="0" y="767367"/>
              <a:ext cx="702723" cy="0"/>
            </a:xfrm>
            <a:prstGeom prst="line">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21" name="Rechte verbindingslijn 420"/>
            <xdr:cNvCxnSpPr>
              <a:stCxn id="416" idx="1"/>
            </xdr:cNvCxnSpPr>
          </xdr:nvCxnSpPr>
          <xdr:spPr>
            <a:xfrm>
              <a:off x="318704" y="-18171"/>
              <a:ext cx="53725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22" name="Rechte verbindingslijn 421"/>
            <xdr:cNvCxnSpPr/>
          </xdr:nvCxnSpPr>
          <xdr:spPr>
            <a:xfrm>
              <a:off x="330774" y="611045"/>
              <a:ext cx="52584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23" name="Rechte verbindingslijn 422"/>
            <xdr:cNvCxnSpPr/>
          </xdr:nvCxnSpPr>
          <xdr:spPr>
            <a:xfrm>
              <a:off x="848140" y="20443"/>
              <a:ext cx="0" cy="550261"/>
            </a:xfrm>
            <a:prstGeom prst="line">
              <a:avLst/>
            </a:prstGeom>
            <a:ln>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24" name="Boog 423"/>
            <xdr:cNvSpPr/>
          </xdr:nvSpPr>
          <xdr:spPr>
            <a:xfrm flipV="1">
              <a:off x="0" y="397385"/>
              <a:ext cx="705447" cy="216044"/>
            </a:xfrm>
            <a:prstGeom prst="arc">
              <a:avLst>
                <a:gd name="adj1" fmla="val 10910392"/>
                <a:gd name="adj2" fmla="val 21390486"/>
              </a:avLst>
            </a:prstGeom>
            <a:ln w="1905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nl-BE"/>
            </a:p>
          </xdr:txBody>
        </xdr:sp>
      </xdr:grpSp>
      <xdr:sp macro="" textlink="">
        <xdr:nvSpPr>
          <xdr:cNvPr id="414" name="Tekstvak 40"/>
          <xdr:cNvSpPr txBox="1"/>
        </xdr:nvSpPr>
        <xdr:spPr>
          <a:xfrm>
            <a:off x="4355975" y="3812684"/>
            <a:ext cx="375375" cy="295671"/>
          </a:xfrm>
          <a:prstGeom prst="rect">
            <a:avLst/>
          </a:prstGeom>
          <a:noFill/>
          <a:ln>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1</a:t>
            </a:r>
          </a:p>
        </xdr:txBody>
      </xdr:sp>
      <xdr:sp macro="" textlink="">
        <xdr:nvSpPr>
          <xdr:cNvPr id="415" name="Tekstvak 41"/>
          <xdr:cNvSpPr txBox="1"/>
        </xdr:nvSpPr>
        <xdr:spPr>
          <a:xfrm>
            <a:off x="5006929" y="3164658"/>
            <a:ext cx="375375" cy="295671"/>
          </a:xfrm>
          <a:prstGeom prst="rect">
            <a:avLst/>
          </a:prstGeom>
          <a:noFill/>
          <a:ln>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2</a:t>
            </a:r>
          </a:p>
        </xdr:txBody>
      </xdr:sp>
    </xdr:grpSp>
    <xdr:clientData/>
  </xdr:twoCellAnchor>
  <xdr:twoCellAnchor>
    <xdr:from>
      <xdr:col>11</xdr:col>
      <xdr:colOff>85726</xdr:colOff>
      <xdr:row>15</xdr:row>
      <xdr:rowOff>29504</xdr:rowOff>
    </xdr:from>
    <xdr:to>
      <xdr:col>13</xdr:col>
      <xdr:colOff>200026</xdr:colOff>
      <xdr:row>20</xdr:row>
      <xdr:rowOff>134048</xdr:rowOff>
    </xdr:to>
    <xdr:grpSp>
      <xdr:nvGrpSpPr>
        <xdr:cNvPr id="425" name="Groep 424"/>
        <xdr:cNvGrpSpPr/>
      </xdr:nvGrpSpPr>
      <xdr:grpSpPr>
        <a:xfrm>
          <a:off x="7143751" y="3239429"/>
          <a:ext cx="1743075" cy="1057044"/>
          <a:chOff x="4085835" y="2876408"/>
          <a:chExt cx="1421706" cy="1177192"/>
        </a:xfrm>
      </xdr:grpSpPr>
      <xdr:grpSp>
        <xdr:nvGrpSpPr>
          <xdr:cNvPr id="426" name="Groep 425"/>
          <xdr:cNvGrpSpPr/>
        </xdr:nvGrpSpPr>
        <xdr:grpSpPr>
          <a:xfrm>
            <a:off x="4085835" y="3215659"/>
            <a:ext cx="950003" cy="444475"/>
            <a:chOff x="0" y="0"/>
            <a:chExt cx="1888798" cy="775855"/>
          </a:xfrm>
          <a:solidFill>
            <a:schemeClr val="bg1"/>
          </a:solidFill>
          <a:effectLst>
            <a:outerShdw blurRad="50800" dist="38100" dir="2700000" algn="tl" rotWithShape="0">
              <a:prstClr val="black">
                <a:alpha val="40000"/>
              </a:prstClr>
            </a:outerShdw>
          </a:effectLst>
        </xdr:grpSpPr>
        <xdr:sp macro="" textlink="">
          <xdr:nvSpPr>
            <xdr:cNvPr id="442" name="Vrije vorm 441"/>
            <xdr:cNvSpPr/>
          </xdr:nvSpPr>
          <xdr:spPr>
            <a:xfrm>
              <a:off x="0" y="0"/>
              <a:ext cx="1382363" cy="775855"/>
            </a:xfrm>
            <a:custGeom>
              <a:avLst/>
              <a:gdLst>
                <a:gd name="connsiteX0" fmla="*/ 609600 w 1981200"/>
                <a:gd name="connsiteY0" fmla="*/ 0 h 775855"/>
                <a:gd name="connsiteX1" fmla="*/ 0 w 1981200"/>
                <a:gd name="connsiteY1" fmla="*/ 775855 h 775855"/>
                <a:gd name="connsiteX2" fmla="*/ 1496291 w 1981200"/>
                <a:gd name="connsiteY2" fmla="*/ 775855 h 775855"/>
                <a:gd name="connsiteX3" fmla="*/ 1981200 w 1981200"/>
                <a:gd name="connsiteY3" fmla="*/ 69273 h 775855"/>
                <a:gd name="connsiteX4" fmla="*/ 609600 w 1981200"/>
                <a:gd name="connsiteY4" fmla="*/ 0 h 775855"/>
                <a:gd name="connsiteX0" fmla="*/ 609600 w 2022764"/>
                <a:gd name="connsiteY0" fmla="*/ 0 h 775855"/>
                <a:gd name="connsiteX1" fmla="*/ 0 w 2022764"/>
                <a:gd name="connsiteY1" fmla="*/ 775855 h 775855"/>
                <a:gd name="connsiteX2" fmla="*/ 1496291 w 2022764"/>
                <a:gd name="connsiteY2" fmla="*/ 775855 h 775855"/>
                <a:gd name="connsiteX3" fmla="*/ 2022764 w 2022764"/>
                <a:gd name="connsiteY3" fmla="*/ 13855 h 775855"/>
                <a:gd name="connsiteX4" fmla="*/ 609600 w 2022764"/>
                <a:gd name="connsiteY4" fmla="*/ 0 h 7758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2764" h="775855">
                  <a:moveTo>
                    <a:pt x="609600" y="0"/>
                  </a:moveTo>
                  <a:lnTo>
                    <a:pt x="0" y="775855"/>
                  </a:lnTo>
                  <a:lnTo>
                    <a:pt x="1496291" y="775855"/>
                  </a:lnTo>
                  <a:lnTo>
                    <a:pt x="2022764" y="13855"/>
                  </a:lnTo>
                  <a:lnTo>
                    <a:pt x="609600" y="0"/>
                  </a:lnTo>
                  <a:close/>
                </a:path>
              </a:pathLst>
            </a:custGeom>
            <a:grp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nl-B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nl-BE"/>
            </a:p>
          </xdr:txBody>
        </xdr:sp>
        <xdr:sp macro="" textlink="">
          <xdr:nvSpPr>
            <xdr:cNvPr id="443" name="Vrije vorm 442"/>
            <xdr:cNvSpPr/>
          </xdr:nvSpPr>
          <xdr:spPr>
            <a:xfrm>
              <a:off x="1024881" y="0"/>
              <a:ext cx="863917" cy="775855"/>
            </a:xfrm>
            <a:custGeom>
              <a:avLst/>
              <a:gdLst>
                <a:gd name="connsiteX0" fmla="*/ 498764 w 1136073"/>
                <a:gd name="connsiteY0" fmla="*/ 0 h 775855"/>
                <a:gd name="connsiteX1" fmla="*/ 498764 w 1136073"/>
                <a:gd name="connsiteY1" fmla="*/ 0 h 775855"/>
                <a:gd name="connsiteX2" fmla="*/ 415637 w 1136073"/>
                <a:gd name="connsiteY2" fmla="*/ 207818 h 775855"/>
                <a:gd name="connsiteX3" fmla="*/ 0 w 1136073"/>
                <a:gd name="connsiteY3" fmla="*/ 775855 h 775855"/>
                <a:gd name="connsiteX4" fmla="*/ 1136073 w 1136073"/>
                <a:gd name="connsiteY4" fmla="*/ 762000 h 775855"/>
                <a:gd name="connsiteX5" fmla="*/ 498764 w 1136073"/>
                <a:gd name="connsiteY5" fmla="*/ 0 h 775855"/>
                <a:gd name="connsiteX0" fmla="*/ 498764 w 1136073"/>
                <a:gd name="connsiteY0" fmla="*/ 0 h 775855"/>
                <a:gd name="connsiteX1" fmla="*/ 498764 w 1136073"/>
                <a:gd name="connsiteY1" fmla="*/ 0 h 775855"/>
                <a:gd name="connsiteX2" fmla="*/ 0 w 1136073"/>
                <a:gd name="connsiteY2" fmla="*/ 775855 h 775855"/>
                <a:gd name="connsiteX3" fmla="*/ 1136073 w 1136073"/>
                <a:gd name="connsiteY3" fmla="*/ 762000 h 775855"/>
                <a:gd name="connsiteX4" fmla="*/ 498764 w 1136073"/>
                <a:gd name="connsiteY4" fmla="*/ 0 h 775855"/>
                <a:gd name="connsiteX0" fmla="*/ 371394 w 1008703"/>
                <a:gd name="connsiteY0" fmla="*/ 0 h 775855"/>
                <a:gd name="connsiteX1" fmla="*/ 371394 w 1008703"/>
                <a:gd name="connsiteY1" fmla="*/ 0 h 775855"/>
                <a:gd name="connsiteX2" fmla="*/ 0 w 1008703"/>
                <a:gd name="connsiteY2" fmla="*/ 775855 h 775855"/>
                <a:gd name="connsiteX3" fmla="*/ 1008703 w 1008703"/>
                <a:gd name="connsiteY3" fmla="*/ 762000 h 775855"/>
                <a:gd name="connsiteX4" fmla="*/ 371394 w 1008703"/>
                <a:gd name="connsiteY4" fmla="*/ 0 h 775855"/>
                <a:gd name="connsiteX0" fmla="*/ 419157 w 1056466"/>
                <a:gd name="connsiteY0" fmla="*/ 0 h 775855"/>
                <a:gd name="connsiteX1" fmla="*/ 419157 w 1056466"/>
                <a:gd name="connsiteY1" fmla="*/ 0 h 775855"/>
                <a:gd name="connsiteX2" fmla="*/ 0 w 1056466"/>
                <a:gd name="connsiteY2" fmla="*/ 775855 h 775855"/>
                <a:gd name="connsiteX3" fmla="*/ 1056466 w 1056466"/>
                <a:gd name="connsiteY3" fmla="*/ 762000 h 775855"/>
                <a:gd name="connsiteX4" fmla="*/ 419157 w 1056466"/>
                <a:gd name="connsiteY4" fmla="*/ 0 h 775855"/>
                <a:gd name="connsiteX0" fmla="*/ 419157 w 992782"/>
                <a:gd name="connsiteY0" fmla="*/ 0 h 775855"/>
                <a:gd name="connsiteX1" fmla="*/ 419157 w 992782"/>
                <a:gd name="connsiteY1" fmla="*/ 0 h 775855"/>
                <a:gd name="connsiteX2" fmla="*/ 0 w 992782"/>
                <a:gd name="connsiteY2" fmla="*/ 775855 h 775855"/>
                <a:gd name="connsiteX3" fmla="*/ 992782 w 992782"/>
                <a:gd name="connsiteY3" fmla="*/ 775855 h 775855"/>
                <a:gd name="connsiteX4" fmla="*/ 419157 w 992782"/>
                <a:gd name="connsiteY4" fmla="*/ 0 h 77585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2782" h="775855">
                  <a:moveTo>
                    <a:pt x="419157" y="0"/>
                  </a:moveTo>
                  <a:lnTo>
                    <a:pt x="419157" y="0"/>
                  </a:lnTo>
                  <a:lnTo>
                    <a:pt x="0" y="775855"/>
                  </a:lnTo>
                  <a:lnTo>
                    <a:pt x="992782" y="775855"/>
                  </a:lnTo>
                  <a:lnTo>
                    <a:pt x="419157" y="0"/>
                  </a:lnTo>
                  <a:close/>
                </a:path>
              </a:pathLst>
            </a:custGeom>
            <a:grp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nl-B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nl-BE"/>
            </a:p>
          </xdr:txBody>
        </xdr:sp>
      </xdr:grpSp>
      <xdr:cxnSp macro="">
        <xdr:nvCxnSpPr>
          <xdr:cNvPr id="427" name="Rechte verbindingslijn 426"/>
          <xdr:cNvCxnSpPr/>
        </xdr:nvCxnSpPr>
        <xdr:spPr>
          <a:xfrm>
            <a:off x="4598892" y="3628923"/>
            <a:ext cx="0" cy="1601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8" name="Rechte verbindingslijn 427"/>
          <xdr:cNvCxnSpPr/>
        </xdr:nvCxnSpPr>
        <xdr:spPr>
          <a:xfrm>
            <a:off x="4085835" y="3789040"/>
            <a:ext cx="500357" cy="0"/>
          </a:xfrm>
          <a:prstGeom prst="line">
            <a:avLst/>
          </a:prstGeom>
          <a:ln>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29" name="Rechte verbindingslijn 428"/>
          <xdr:cNvCxnSpPr/>
        </xdr:nvCxnSpPr>
        <xdr:spPr>
          <a:xfrm>
            <a:off x="4787104" y="3215271"/>
            <a:ext cx="3609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0" name="Rechte verbindingslijn 429"/>
          <xdr:cNvCxnSpPr/>
        </xdr:nvCxnSpPr>
        <xdr:spPr>
          <a:xfrm>
            <a:off x="4611528" y="3660134"/>
            <a:ext cx="5365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1" name="Rechte verbindingslijn 430"/>
          <xdr:cNvCxnSpPr/>
        </xdr:nvCxnSpPr>
        <xdr:spPr>
          <a:xfrm>
            <a:off x="5126836" y="3215659"/>
            <a:ext cx="0" cy="426681"/>
          </a:xfrm>
          <a:prstGeom prst="line">
            <a:avLst/>
          </a:prstGeom>
          <a:ln>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32" name="Tekstvak 40"/>
          <xdr:cNvSpPr txBox="1"/>
        </xdr:nvSpPr>
        <xdr:spPr>
          <a:xfrm>
            <a:off x="4716600" y="3789040"/>
            <a:ext cx="359456" cy="264560"/>
          </a:xfrm>
          <a:prstGeom prst="rect">
            <a:avLst/>
          </a:prstGeom>
          <a:noFill/>
          <a:ln>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1</a:t>
            </a:r>
          </a:p>
        </xdr:txBody>
      </xdr:sp>
      <xdr:sp macro="" textlink="">
        <xdr:nvSpPr>
          <xdr:cNvPr id="433" name="Tekstvak 41"/>
          <xdr:cNvSpPr txBox="1"/>
        </xdr:nvSpPr>
        <xdr:spPr>
          <a:xfrm>
            <a:off x="5148085" y="3305616"/>
            <a:ext cx="359456" cy="264560"/>
          </a:xfrm>
          <a:prstGeom prst="rect">
            <a:avLst/>
          </a:prstGeom>
          <a:noFill/>
          <a:ln>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2</a:t>
            </a:r>
          </a:p>
        </xdr:txBody>
      </xdr:sp>
      <xdr:cxnSp macro="">
        <xdr:nvCxnSpPr>
          <xdr:cNvPr id="434" name="Rechte verbindingslijn 433"/>
          <xdr:cNvCxnSpPr/>
        </xdr:nvCxnSpPr>
        <xdr:spPr>
          <a:xfrm>
            <a:off x="4787104" y="3062341"/>
            <a:ext cx="0" cy="1601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5" name="Rechte verbindingslijn 434"/>
          <xdr:cNvCxnSpPr/>
        </xdr:nvCxnSpPr>
        <xdr:spPr>
          <a:xfrm>
            <a:off x="4283968" y="3069142"/>
            <a:ext cx="517" cy="1465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 name="Rechte verbindingslijn 435"/>
          <xdr:cNvCxnSpPr/>
        </xdr:nvCxnSpPr>
        <xdr:spPr>
          <a:xfrm>
            <a:off x="4283968" y="3101287"/>
            <a:ext cx="500357" cy="0"/>
          </a:xfrm>
          <a:prstGeom prst="line">
            <a:avLst/>
          </a:prstGeom>
          <a:ln>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37" name="Rechte verbindingslijn 436"/>
          <xdr:cNvCxnSpPr>
            <a:stCxn id="442" idx="1"/>
          </xdr:cNvCxnSpPr>
        </xdr:nvCxnSpPr>
        <xdr:spPr>
          <a:xfrm>
            <a:off x="4085835" y="3660134"/>
            <a:ext cx="0" cy="128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8" name="Rechte verbindingslijn 437"/>
          <xdr:cNvCxnSpPr/>
        </xdr:nvCxnSpPr>
        <xdr:spPr>
          <a:xfrm>
            <a:off x="5035838" y="3660134"/>
            <a:ext cx="0" cy="128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9" name="Rechte verbindingslijn 438"/>
          <xdr:cNvCxnSpPr/>
        </xdr:nvCxnSpPr>
        <xdr:spPr>
          <a:xfrm>
            <a:off x="4586192" y="3789040"/>
            <a:ext cx="449646" cy="0"/>
          </a:xfrm>
          <a:prstGeom prst="line">
            <a:avLst/>
          </a:prstGeom>
          <a:ln>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40" name="Tekstvak 41"/>
          <xdr:cNvSpPr txBox="1"/>
        </xdr:nvSpPr>
        <xdr:spPr>
          <a:xfrm>
            <a:off x="4211960" y="3789040"/>
            <a:ext cx="359456" cy="264560"/>
          </a:xfrm>
          <a:prstGeom prst="rect">
            <a:avLst/>
          </a:prstGeom>
          <a:noFill/>
          <a:ln>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3</a:t>
            </a:r>
          </a:p>
        </xdr:txBody>
      </xdr:sp>
      <xdr:sp macro="" textlink="">
        <xdr:nvSpPr>
          <xdr:cNvPr id="441" name="Tekstvak 41"/>
          <xdr:cNvSpPr txBox="1"/>
        </xdr:nvSpPr>
        <xdr:spPr>
          <a:xfrm>
            <a:off x="4417548" y="2876408"/>
            <a:ext cx="359456" cy="264561"/>
          </a:xfrm>
          <a:prstGeom prst="rect">
            <a:avLst/>
          </a:prstGeom>
          <a:noFill/>
          <a:ln>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4</a:t>
            </a:r>
          </a:p>
        </xdr:txBody>
      </xdr:sp>
    </xdr:grpSp>
    <xdr:clientData/>
  </xdr:twoCellAnchor>
  <xdr:twoCellAnchor>
    <xdr:from>
      <xdr:col>0</xdr:col>
      <xdr:colOff>330793</xdr:colOff>
      <xdr:row>14</xdr:row>
      <xdr:rowOff>152400</xdr:rowOff>
    </xdr:from>
    <xdr:to>
      <xdr:col>3</xdr:col>
      <xdr:colOff>190500</xdr:colOff>
      <xdr:row>21</xdr:row>
      <xdr:rowOff>0</xdr:rowOff>
    </xdr:to>
    <xdr:grpSp>
      <xdr:nvGrpSpPr>
        <xdr:cNvPr id="444" name="Groep 443"/>
        <xdr:cNvGrpSpPr/>
      </xdr:nvGrpSpPr>
      <xdr:grpSpPr>
        <a:xfrm>
          <a:off x="330793" y="3171825"/>
          <a:ext cx="1936157" cy="1181100"/>
          <a:chOff x="3938877" y="2993802"/>
          <a:chExt cx="1454184" cy="1033286"/>
        </a:xfrm>
      </xdr:grpSpPr>
      <xdr:sp macro="" textlink="">
        <xdr:nvSpPr>
          <xdr:cNvPr id="445" name="Kubus 444"/>
          <xdr:cNvSpPr/>
        </xdr:nvSpPr>
        <xdr:spPr>
          <a:xfrm>
            <a:off x="4183225" y="3205454"/>
            <a:ext cx="777550" cy="447091"/>
          </a:xfrm>
          <a:prstGeom prst="cube">
            <a:avLst/>
          </a:prstGeom>
          <a:solidFill>
            <a:schemeClr val="bg1"/>
          </a:solidFill>
          <a:ln w="190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nl-B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nl-BE"/>
          </a:p>
        </xdr:txBody>
      </xdr:sp>
      <xdr:cxnSp macro="">
        <xdr:nvCxnSpPr>
          <xdr:cNvPr id="446" name="Rechte verbindingslijn 445"/>
          <xdr:cNvCxnSpPr/>
        </xdr:nvCxnSpPr>
        <xdr:spPr>
          <a:xfrm>
            <a:off x="4860032" y="3673052"/>
            <a:ext cx="0" cy="1440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7" name="Rechte verbindingslijn 446"/>
          <xdr:cNvCxnSpPr/>
        </xdr:nvCxnSpPr>
        <xdr:spPr>
          <a:xfrm flipV="1">
            <a:off x="4960775" y="3205455"/>
            <a:ext cx="11528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8" name="Rechte verbindingslijn 447"/>
          <xdr:cNvCxnSpPr/>
        </xdr:nvCxnSpPr>
        <xdr:spPr>
          <a:xfrm>
            <a:off x="4960775" y="3573016"/>
            <a:ext cx="1152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9" name="Rechte verbindingslijn 448"/>
          <xdr:cNvCxnSpPr/>
        </xdr:nvCxnSpPr>
        <xdr:spPr>
          <a:xfrm flipH="1">
            <a:off x="5076057" y="3233405"/>
            <a:ext cx="1679" cy="339611"/>
          </a:xfrm>
          <a:prstGeom prst="line">
            <a:avLst/>
          </a:prstGeom>
          <a:ln>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50" name="Tekstvak 40"/>
          <xdr:cNvSpPr txBox="1"/>
        </xdr:nvSpPr>
        <xdr:spPr>
          <a:xfrm>
            <a:off x="3938877" y="2993802"/>
            <a:ext cx="317006" cy="238048"/>
          </a:xfrm>
          <a:prstGeom prst="rect">
            <a:avLst/>
          </a:prstGeom>
          <a:noFill/>
          <a:ln>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1</a:t>
            </a:r>
          </a:p>
        </xdr:txBody>
      </xdr:sp>
      <xdr:sp macro="" textlink="">
        <xdr:nvSpPr>
          <xdr:cNvPr id="451" name="Tekstvak 41"/>
          <xdr:cNvSpPr txBox="1"/>
        </xdr:nvSpPr>
        <xdr:spPr>
          <a:xfrm>
            <a:off x="5076056" y="3245813"/>
            <a:ext cx="317005" cy="238048"/>
          </a:xfrm>
          <a:prstGeom prst="rect">
            <a:avLst/>
          </a:prstGeom>
          <a:noFill/>
          <a:ln>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2</a:t>
            </a:r>
          </a:p>
        </xdr:txBody>
      </xdr:sp>
      <xdr:cxnSp macro="">
        <xdr:nvCxnSpPr>
          <xdr:cNvPr id="452" name="Rechte verbindingslijn 451"/>
          <xdr:cNvCxnSpPr/>
        </xdr:nvCxnSpPr>
        <xdr:spPr>
          <a:xfrm>
            <a:off x="4183225" y="3673052"/>
            <a:ext cx="0" cy="1159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3" name="Tekstvak 41"/>
          <xdr:cNvSpPr txBox="1"/>
        </xdr:nvSpPr>
        <xdr:spPr>
          <a:xfrm>
            <a:off x="4363125" y="3789040"/>
            <a:ext cx="317005" cy="238048"/>
          </a:xfrm>
          <a:prstGeom prst="rect">
            <a:avLst/>
          </a:prstGeom>
          <a:noFill/>
          <a:ln>
            <a:noFill/>
          </a:ln>
        </xdr:spPr>
        <xdr:txBody>
          <a:bodyPr wrap="square" rtlCol="0">
            <a:spAutoFit/>
          </a:bodyPr>
          <a:lstStyle>
            <a:defPPr>
              <a:defRPr lang="nl-B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nl-BE" sz="1100">
                <a:solidFill>
                  <a:sysClr val="windowText" lastClr="000000"/>
                </a:solidFill>
              </a:rPr>
              <a:t>3</a:t>
            </a:r>
          </a:p>
        </xdr:txBody>
      </xdr:sp>
      <xdr:cxnSp macro="">
        <xdr:nvCxnSpPr>
          <xdr:cNvPr id="454" name="Rechte verbindingslijn 453"/>
          <xdr:cNvCxnSpPr/>
        </xdr:nvCxnSpPr>
        <xdr:spPr>
          <a:xfrm flipH="1">
            <a:off x="4183226" y="3189093"/>
            <a:ext cx="1007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5" name="Rechte verbindingslijn 454"/>
          <xdr:cNvCxnSpPr/>
        </xdr:nvCxnSpPr>
        <xdr:spPr>
          <a:xfrm flipH="1">
            <a:off x="4051105" y="3317848"/>
            <a:ext cx="182494" cy="1796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6" name="Rechte verbindingslijn 455"/>
          <xdr:cNvCxnSpPr/>
        </xdr:nvCxnSpPr>
        <xdr:spPr>
          <a:xfrm flipH="1">
            <a:off x="4051101" y="3195967"/>
            <a:ext cx="137257" cy="150947"/>
          </a:xfrm>
          <a:prstGeom prst="line">
            <a:avLst/>
          </a:prstGeom>
          <a:ln>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57" name="Rechte verbindingslijn 456"/>
          <xdr:cNvCxnSpPr/>
        </xdr:nvCxnSpPr>
        <xdr:spPr>
          <a:xfrm>
            <a:off x="4183225" y="3789040"/>
            <a:ext cx="676807" cy="0"/>
          </a:xfrm>
          <a:prstGeom prst="line">
            <a:avLst/>
          </a:prstGeom>
          <a:ln>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1780164</xdr:colOff>
      <xdr:row>44</xdr:row>
      <xdr:rowOff>15473</xdr:rowOff>
    </xdr:from>
    <xdr:to>
      <xdr:col>0</xdr:col>
      <xdr:colOff>2215779</xdr:colOff>
      <xdr:row>45</xdr:row>
      <xdr:rowOff>1</xdr:rowOff>
    </xdr:to>
    <xdr:pic>
      <xdr:nvPicPr>
        <xdr:cNvPr id="2" name="Afbeelding 1"/>
        <xdr:cNvPicPr>
          <a:picLocks noChangeAspect="1"/>
        </xdr:cNvPicPr>
      </xdr:nvPicPr>
      <xdr:blipFill>
        <a:blip xmlns:r="http://schemas.openxmlformats.org/officeDocument/2006/relationships" r:embed="rId1"/>
        <a:stretch>
          <a:fillRect/>
        </a:stretch>
      </xdr:blipFill>
      <xdr:spPr>
        <a:xfrm flipH="1">
          <a:off x="1780164" y="8344310"/>
          <a:ext cx="435615" cy="172813"/>
        </a:xfrm>
        <a:prstGeom prst="rect">
          <a:avLst/>
        </a:prstGeom>
      </xdr:spPr>
    </xdr:pic>
    <xdr:clientData/>
  </xdr:twoCellAnchor>
  <xdr:twoCellAnchor editAs="oneCell">
    <xdr:from>
      <xdr:col>0</xdr:col>
      <xdr:colOff>1683582</xdr:colOff>
      <xdr:row>49</xdr:row>
      <xdr:rowOff>25473</xdr:rowOff>
    </xdr:from>
    <xdr:to>
      <xdr:col>0</xdr:col>
      <xdr:colOff>2185433</xdr:colOff>
      <xdr:row>50</xdr:row>
      <xdr:rowOff>6424</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1683582" y="9295735"/>
          <a:ext cx="501851" cy="169236"/>
        </a:xfrm>
        <a:prstGeom prst="rect">
          <a:avLst/>
        </a:prstGeom>
      </xdr:spPr>
    </xdr:pic>
    <xdr:clientData/>
  </xdr:twoCellAnchor>
  <xdr:twoCellAnchor editAs="oneCell">
    <xdr:from>
      <xdr:col>0</xdr:col>
      <xdr:colOff>1671072</xdr:colOff>
      <xdr:row>46</xdr:row>
      <xdr:rowOff>26266</xdr:rowOff>
    </xdr:from>
    <xdr:to>
      <xdr:col>0</xdr:col>
      <xdr:colOff>2180544</xdr:colOff>
      <xdr:row>46</xdr:row>
      <xdr:rowOff>182465</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1671072" y="8731673"/>
          <a:ext cx="509472" cy="156199"/>
        </a:xfrm>
        <a:prstGeom prst="rect">
          <a:avLst/>
        </a:prstGeom>
      </xdr:spPr>
    </xdr:pic>
    <xdr:clientData/>
  </xdr:twoCellAnchor>
  <xdr:twoCellAnchor editAs="oneCell">
    <xdr:from>
      <xdr:col>0</xdr:col>
      <xdr:colOff>1675961</xdr:colOff>
      <xdr:row>48</xdr:row>
      <xdr:rowOff>26266</xdr:rowOff>
    </xdr:from>
    <xdr:to>
      <xdr:col>0</xdr:col>
      <xdr:colOff>2185433</xdr:colOff>
      <xdr:row>48</xdr:row>
      <xdr:rowOff>182465</xdr:rowOff>
    </xdr:to>
    <xdr:pic>
      <xdr:nvPicPr>
        <xdr:cNvPr id="5" name="Afbeelding 4"/>
        <xdr:cNvPicPr>
          <a:picLocks noChangeAspect="1"/>
        </xdr:cNvPicPr>
      </xdr:nvPicPr>
      <xdr:blipFill>
        <a:blip xmlns:r="http://schemas.openxmlformats.org/officeDocument/2006/relationships" r:embed="rId3"/>
        <a:stretch>
          <a:fillRect/>
        </a:stretch>
      </xdr:blipFill>
      <xdr:spPr>
        <a:xfrm>
          <a:off x="1675961" y="9108243"/>
          <a:ext cx="509472" cy="156199"/>
        </a:xfrm>
        <a:prstGeom prst="rect">
          <a:avLst/>
        </a:prstGeom>
      </xdr:spPr>
    </xdr:pic>
    <xdr:clientData/>
  </xdr:twoCellAnchor>
  <xdr:twoCellAnchor editAs="oneCell">
    <xdr:from>
      <xdr:col>0</xdr:col>
      <xdr:colOff>1862061</xdr:colOff>
      <xdr:row>45</xdr:row>
      <xdr:rowOff>14944</xdr:rowOff>
    </xdr:from>
    <xdr:to>
      <xdr:col>0</xdr:col>
      <xdr:colOff>2187138</xdr:colOff>
      <xdr:row>46</xdr:row>
      <xdr:rowOff>11270</xdr:rowOff>
    </xdr:to>
    <xdr:pic>
      <xdr:nvPicPr>
        <xdr:cNvPr id="6" name="Afbeelding 5"/>
        <xdr:cNvPicPr>
          <a:picLocks noChangeAspect="1"/>
        </xdr:cNvPicPr>
      </xdr:nvPicPr>
      <xdr:blipFill>
        <a:blip xmlns:r="http://schemas.openxmlformats.org/officeDocument/2006/relationships" r:embed="rId4"/>
        <a:stretch>
          <a:fillRect/>
        </a:stretch>
      </xdr:blipFill>
      <xdr:spPr>
        <a:xfrm>
          <a:off x="1862061" y="8532066"/>
          <a:ext cx="325077" cy="184611"/>
        </a:xfrm>
        <a:prstGeom prst="rect">
          <a:avLst/>
        </a:prstGeom>
      </xdr:spPr>
    </xdr:pic>
    <xdr:clientData/>
  </xdr:twoCellAnchor>
  <xdr:twoCellAnchor editAs="oneCell">
    <xdr:from>
      <xdr:col>0</xdr:col>
      <xdr:colOff>1868013</xdr:colOff>
      <xdr:row>47</xdr:row>
      <xdr:rowOff>14944</xdr:rowOff>
    </xdr:from>
    <xdr:to>
      <xdr:col>0</xdr:col>
      <xdr:colOff>2193090</xdr:colOff>
      <xdr:row>48</xdr:row>
      <xdr:rowOff>11271</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1868013" y="8908636"/>
          <a:ext cx="325077" cy="18461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92D050"/>
    <pageSetUpPr fitToPage="1"/>
  </sheetPr>
  <dimension ref="A1:V61"/>
  <sheetViews>
    <sheetView tabSelected="1" zoomScaleNormal="100" workbookViewId="0">
      <selection activeCell="A5" sqref="A5:C5"/>
    </sheetView>
  </sheetViews>
  <sheetFormatPr defaultRowHeight="15" x14ac:dyDescent="0.25"/>
  <cols>
    <col min="1" max="1" width="6.7109375" customWidth="1"/>
    <col min="2" max="2" width="19.7109375" customWidth="1"/>
    <col min="3" max="3" width="4.7109375" customWidth="1"/>
    <col min="4" max="4" width="19.7109375" customWidth="1"/>
    <col min="5" max="6" width="2.7109375" customWidth="1"/>
    <col min="7" max="7" width="19.7109375" customWidth="1"/>
    <col min="8" max="8" width="4.7109375" customWidth="1"/>
    <col min="9" max="9" width="19.7109375" style="2" customWidth="1"/>
    <col min="10" max="10" width="2.7109375" style="2" customWidth="1"/>
    <col min="11" max="11" width="2.7109375" customWidth="1"/>
    <col min="12" max="12" width="19.7109375" customWidth="1"/>
    <col min="13" max="13" width="4.7109375" customWidth="1"/>
    <col min="14" max="14" width="19.7109375" customWidth="1"/>
    <col min="15" max="15" width="6.7109375" customWidth="1"/>
    <col min="16" max="16" width="32.28515625" customWidth="1"/>
    <col min="17" max="17" width="14.7109375" customWidth="1"/>
    <col min="18" max="20" width="8.7109375" customWidth="1"/>
  </cols>
  <sheetData>
    <row r="1" spans="1:22" ht="40.5" customHeight="1" x14ac:dyDescent="0.35">
      <c r="A1" s="232" t="s">
        <v>144</v>
      </c>
      <c r="B1" s="233"/>
      <c r="C1" s="233"/>
      <c r="D1" s="233"/>
      <c r="E1" s="233"/>
      <c r="F1" s="233"/>
      <c r="G1" s="233"/>
      <c r="H1" s="233"/>
      <c r="I1" s="233"/>
      <c r="J1" s="233"/>
      <c r="K1" s="233"/>
      <c r="L1" s="233"/>
      <c r="M1" s="233"/>
      <c r="N1" s="233"/>
      <c r="O1" s="234"/>
    </row>
    <row r="2" spans="1:22" ht="25.5" customHeight="1" x14ac:dyDescent="0.35">
      <c r="A2" s="238" t="s">
        <v>133</v>
      </c>
      <c r="B2" s="239"/>
      <c r="C2" s="239"/>
      <c r="D2" s="239"/>
      <c r="E2" s="239"/>
      <c r="F2" s="239"/>
      <c r="G2" s="239"/>
      <c r="H2" s="239"/>
      <c r="I2" s="239"/>
      <c r="J2" s="239"/>
      <c r="K2" s="239"/>
      <c r="L2" s="239"/>
      <c r="M2" s="239"/>
      <c r="N2" s="239"/>
      <c r="O2" s="240"/>
    </row>
    <row r="3" spans="1:22" thickBot="1" x14ac:dyDescent="0.4">
      <c r="A3" s="248" t="s">
        <v>76</v>
      </c>
      <c r="B3" s="249"/>
      <c r="C3" s="250"/>
      <c r="D3" s="242"/>
      <c r="E3" s="243"/>
      <c r="F3" s="243"/>
      <c r="G3" s="243"/>
      <c r="H3" s="243"/>
      <c r="I3" s="243"/>
      <c r="J3" s="243"/>
      <c r="K3" s="243"/>
      <c r="L3" s="243"/>
      <c r="M3" s="243"/>
      <c r="N3" s="243"/>
      <c r="O3" s="244"/>
      <c r="P3" s="3"/>
    </row>
    <row r="4" spans="1:22" ht="14.45" customHeight="1" x14ac:dyDescent="0.35">
      <c r="A4" s="251" t="s">
        <v>117</v>
      </c>
      <c r="B4" s="252"/>
      <c r="C4" s="253"/>
      <c r="D4" s="245"/>
      <c r="E4" s="246"/>
      <c r="F4" s="246"/>
      <c r="G4" s="246"/>
      <c r="H4" s="246"/>
      <c r="I4" s="246"/>
      <c r="J4" s="246"/>
      <c r="K4" s="246"/>
      <c r="L4" s="246"/>
      <c r="M4" s="246"/>
      <c r="N4" s="246"/>
      <c r="O4" s="247"/>
    </row>
    <row r="5" spans="1:22" ht="14.45" customHeight="1" x14ac:dyDescent="0.35">
      <c r="A5" s="218" t="s">
        <v>118</v>
      </c>
      <c r="B5" s="219"/>
      <c r="C5" s="220"/>
      <c r="D5" s="221"/>
      <c r="E5" s="222"/>
      <c r="F5" s="222"/>
      <c r="G5" s="222"/>
      <c r="H5" s="222"/>
      <c r="I5" s="222"/>
      <c r="J5" s="222"/>
      <c r="K5" s="222"/>
      <c r="L5" s="222"/>
      <c r="M5" s="222"/>
      <c r="N5" s="222"/>
      <c r="O5" s="223"/>
    </row>
    <row r="6" spans="1:22" ht="14.45" customHeight="1" x14ac:dyDescent="0.35">
      <c r="A6" s="218" t="s">
        <v>119</v>
      </c>
      <c r="B6" s="219"/>
      <c r="C6" s="220"/>
      <c r="D6" s="230"/>
      <c r="E6" s="230"/>
      <c r="F6" s="230"/>
      <c r="G6" s="230"/>
      <c r="H6" s="230"/>
      <c r="I6" s="230"/>
      <c r="J6" s="230"/>
      <c r="K6" s="230"/>
      <c r="L6" s="230"/>
      <c r="M6" s="230"/>
      <c r="N6" s="230"/>
      <c r="O6" s="231"/>
    </row>
    <row r="7" spans="1:22" ht="14.45" x14ac:dyDescent="0.35">
      <c r="A7" s="218"/>
      <c r="B7" s="219"/>
      <c r="C7" s="220"/>
      <c r="D7" s="230"/>
      <c r="E7" s="230"/>
      <c r="F7" s="230"/>
      <c r="G7" s="230"/>
      <c r="H7" s="230"/>
      <c r="I7" s="230"/>
      <c r="J7" s="230"/>
      <c r="K7" s="230"/>
      <c r="L7" s="230"/>
      <c r="M7" s="230"/>
      <c r="N7" s="230"/>
      <c r="O7" s="231"/>
      <c r="V7" s="1"/>
    </row>
    <row r="8" spans="1:22" ht="18.600000000000001" x14ac:dyDescent="0.35">
      <c r="A8" s="235" t="s">
        <v>137</v>
      </c>
      <c r="B8" s="236"/>
      <c r="C8" s="236"/>
      <c r="D8" s="236"/>
      <c r="E8" s="236"/>
      <c r="F8" s="236"/>
      <c r="G8" s="236"/>
      <c r="H8" s="236"/>
      <c r="I8" s="236"/>
      <c r="J8" s="236"/>
      <c r="K8" s="236"/>
      <c r="L8" s="236"/>
      <c r="M8" s="236"/>
      <c r="N8" s="236"/>
      <c r="O8" s="237"/>
      <c r="V8" s="1"/>
    </row>
    <row r="9" spans="1:22" ht="15.75" customHeight="1" x14ac:dyDescent="0.35">
      <c r="A9" s="227" t="s">
        <v>147</v>
      </c>
      <c r="B9" s="228"/>
      <c r="C9" s="228"/>
      <c r="D9" s="228"/>
      <c r="E9" s="228"/>
      <c r="F9" s="228"/>
      <c r="G9" s="228"/>
      <c r="H9" s="228"/>
      <c r="I9" s="228"/>
      <c r="J9" s="228"/>
      <c r="K9" s="228"/>
      <c r="L9" s="228"/>
      <c r="M9" s="228"/>
      <c r="N9" s="228"/>
      <c r="O9" s="229"/>
    </row>
    <row r="10" spans="1:22" s="2" customFormat="1" ht="6" customHeight="1" x14ac:dyDescent="0.35">
      <c r="A10" s="7"/>
      <c r="B10" s="8"/>
      <c r="C10" s="8"/>
      <c r="D10" s="8"/>
      <c r="E10" s="9"/>
      <c r="F10" s="8"/>
      <c r="G10" s="12"/>
      <c r="H10" s="14"/>
      <c r="I10" s="8"/>
      <c r="J10" s="9"/>
      <c r="K10" s="8"/>
      <c r="L10" s="8"/>
      <c r="M10" s="14"/>
      <c r="N10" s="8"/>
      <c r="O10" s="15"/>
    </row>
    <row r="11" spans="1:22" ht="15" customHeight="1" x14ac:dyDescent="0.35">
      <c r="A11" s="21"/>
      <c r="B11" s="241" t="s">
        <v>57</v>
      </c>
      <c r="C11" s="241"/>
      <c r="D11" s="241"/>
      <c r="E11" s="22"/>
      <c r="F11" s="121"/>
      <c r="G11" s="241" t="s">
        <v>58</v>
      </c>
      <c r="H11" s="241"/>
      <c r="I11" s="241"/>
      <c r="J11" s="23"/>
      <c r="K11" s="24"/>
      <c r="L11" s="241" t="s">
        <v>59</v>
      </c>
      <c r="M11" s="241"/>
      <c r="N11" s="241"/>
      <c r="O11" s="123"/>
    </row>
    <row r="12" spans="1:22" ht="15" customHeight="1" x14ac:dyDescent="0.35">
      <c r="A12" s="25"/>
      <c r="B12" s="26" t="s">
        <v>10</v>
      </c>
      <c r="C12" s="26"/>
      <c r="D12" s="26" t="s">
        <v>9</v>
      </c>
      <c r="E12" s="27"/>
      <c r="F12" s="26"/>
      <c r="G12" s="26" t="s">
        <v>8</v>
      </c>
      <c r="H12" s="26"/>
      <c r="I12" s="26" t="s">
        <v>9</v>
      </c>
      <c r="J12" s="27"/>
      <c r="K12" s="26"/>
      <c r="L12" s="26" t="s">
        <v>10</v>
      </c>
      <c r="M12" s="26"/>
      <c r="N12" s="28" t="s">
        <v>9</v>
      </c>
      <c r="O12" s="123"/>
    </row>
    <row r="13" spans="1:22" ht="15" customHeight="1" x14ac:dyDescent="0.35">
      <c r="A13" s="25"/>
      <c r="B13" s="29">
        <v>0</v>
      </c>
      <c r="C13" s="30"/>
      <c r="D13" s="29">
        <v>0</v>
      </c>
      <c r="E13" s="31"/>
      <c r="F13" s="32"/>
      <c r="G13" s="29">
        <v>0</v>
      </c>
      <c r="H13" s="26"/>
      <c r="I13" s="29">
        <v>0</v>
      </c>
      <c r="J13" s="33"/>
      <c r="K13" s="27"/>
      <c r="L13" s="34">
        <v>0</v>
      </c>
      <c r="M13" s="35"/>
      <c r="N13" s="29">
        <v>0</v>
      </c>
      <c r="O13" s="123"/>
    </row>
    <row r="14" spans="1:22" s="2" customFormat="1" ht="15" customHeight="1" x14ac:dyDescent="0.35">
      <c r="A14" s="36"/>
      <c r="B14" s="26" t="s">
        <v>13</v>
      </c>
      <c r="C14" s="26"/>
      <c r="D14" s="26"/>
      <c r="E14" s="37"/>
      <c r="F14" s="122"/>
      <c r="G14" s="26"/>
      <c r="H14" s="26"/>
      <c r="I14" s="26"/>
      <c r="J14" s="27"/>
      <c r="K14" s="26"/>
      <c r="L14" s="26" t="s">
        <v>11</v>
      </c>
      <c r="M14" s="26"/>
      <c r="N14" s="38" t="s">
        <v>12</v>
      </c>
      <c r="O14" s="123"/>
    </row>
    <row r="15" spans="1:22" s="2" customFormat="1" ht="15" customHeight="1" x14ac:dyDescent="0.35">
      <c r="A15" s="36"/>
      <c r="B15" s="29">
        <v>0</v>
      </c>
      <c r="C15" s="26"/>
      <c r="D15" s="26"/>
      <c r="E15" s="27"/>
      <c r="F15" s="26"/>
      <c r="G15" s="39"/>
      <c r="H15" s="26"/>
      <c r="I15" s="26"/>
      <c r="J15" s="27"/>
      <c r="K15" s="26"/>
      <c r="L15" s="40">
        <v>0</v>
      </c>
      <c r="M15" s="26"/>
      <c r="N15" s="40">
        <v>0</v>
      </c>
      <c r="O15" s="123"/>
    </row>
    <row r="16" spans="1:22" s="2" customFormat="1" ht="15" customHeight="1" x14ac:dyDescent="0.35">
      <c r="A16" s="36"/>
      <c r="B16" s="26"/>
      <c r="C16" s="26"/>
      <c r="D16" s="26"/>
      <c r="E16" s="27"/>
      <c r="F16" s="26"/>
      <c r="G16" s="26"/>
      <c r="H16" s="26"/>
      <c r="I16" s="26"/>
      <c r="J16" s="27"/>
      <c r="K16" s="26"/>
      <c r="L16" s="26"/>
      <c r="M16" s="26"/>
      <c r="N16" s="41"/>
      <c r="O16" s="16"/>
    </row>
    <row r="17" spans="1:15" s="2" customFormat="1" ht="15" customHeight="1" x14ac:dyDescent="0.35">
      <c r="A17" s="25"/>
      <c r="B17" s="26"/>
      <c r="C17" s="26"/>
      <c r="D17" s="26"/>
      <c r="E17" s="27"/>
      <c r="F17" s="26"/>
      <c r="G17" s="26"/>
      <c r="H17" s="26"/>
      <c r="I17" s="26"/>
      <c r="J17" s="27"/>
      <c r="K17" s="26"/>
      <c r="L17" s="39"/>
      <c r="M17" s="26"/>
      <c r="N17" s="41"/>
      <c r="O17" s="16"/>
    </row>
    <row r="18" spans="1:15" ht="15.6" x14ac:dyDescent="0.35">
      <c r="A18" s="25"/>
      <c r="B18" s="26"/>
      <c r="C18" s="26"/>
      <c r="D18" s="26" t="s">
        <v>90</v>
      </c>
      <c r="E18" s="27"/>
      <c r="F18" s="26"/>
      <c r="G18" s="26"/>
      <c r="H18" s="26"/>
      <c r="I18" s="26" t="s">
        <v>90</v>
      </c>
      <c r="J18" s="27"/>
      <c r="K18" s="26"/>
      <c r="L18" s="26"/>
      <c r="M18" s="26"/>
      <c r="N18" s="26" t="s">
        <v>90</v>
      </c>
      <c r="O18" s="16"/>
    </row>
    <row r="19" spans="1:15" s="2" customFormat="1" ht="15" customHeight="1" x14ac:dyDescent="0.35">
      <c r="A19" s="25"/>
      <c r="B19" s="26"/>
      <c r="C19" s="26"/>
      <c r="D19" s="20">
        <f>(B13*D13*B15)</f>
        <v>0</v>
      </c>
      <c r="E19" s="43"/>
      <c r="F19" s="20"/>
      <c r="G19" s="26"/>
      <c r="H19" s="26"/>
      <c r="I19" s="20">
        <f>(PI()*(G13/2)*(G13/2)*I13)/3</f>
        <v>0</v>
      </c>
      <c r="J19" s="27"/>
      <c r="K19" s="26"/>
      <c r="L19" s="124"/>
      <c r="M19" s="26"/>
      <c r="N19" s="20">
        <f>((2*L15+N15)*L13*N13)/6</f>
        <v>0</v>
      </c>
      <c r="O19" s="16"/>
    </row>
    <row r="20" spans="1:15" ht="15" customHeight="1" x14ac:dyDescent="0.25">
      <c r="A20" s="25"/>
      <c r="B20" s="26"/>
      <c r="C20" s="26"/>
      <c r="D20" s="39" t="s">
        <v>91</v>
      </c>
      <c r="E20" s="27"/>
      <c r="F20" s="26"/>
      <c r="G20" s="26"/>
      <c r="H20" s="26"/>
      <c r="I20" s="39" t="s">
        <v>92</v>
      </c>
      <c r="J20" s="27"/>
      <c r="K20" s="26"/>
      <c r="L20" s="125"/>
      <c r="M20" s="26"/>
      <c r="N20" s="39" t="s">
        <v>92</v>
      </c>
      <c r="O20" s="16"/>
    </row>
    <row r="21" spans="1:15" ht="15" customHeight="1" x14ac:dyDescent="0.35">
      <c r="A21" s="10"/>
      <c r="B21" s="11"/>
      <c r="C21" s="11"/>
      <c r="D21" s="11"/>
      <c r="E21" s="13"/>
      <c r="F21" s="17"/>
      <c r="G21" s="11"/>
      <c r="H21" s="11"/>
      <c r="I21" s="11"/>
      <c r="J21" s="13"/>
      <c r="K21" s="11"/>
      <c r="L21" s="11"/>
      <c r="M21" s="11"/>
      <c r="N21" s="18"/>
      <c r="O21" s="19"/>
    </row>
    <row r="22" spans="1:15" ht="15.75" customHeight="1" x14ac:dyDescent="0.35">
      <c r="A22" s="227" t="s">
        <v>138</v>
      </c>
      <c r="B22" s="228"/>
      <c r="C22" s="228"/>
      <c r="D22" s="228"/>
      <c r="E22" s="228"/>
      <c r="F22" s="228"/>
      <c r="G22" s="228"/>
      <c r="H22" s="228"/>
      <c r="I22" s="228"/>
      <c r="J22" s="228"/>
      <c r="K22" s="228"/>
      <c r="L22" s="228"/>
      <c r="M22" s="228"/>
      <c r="N22" s="228"/>
      <c r="O22" s="229"/>
    </row>
    <row r="23" spans="1:15" ht="6" customHeight="1" x14ac:dyDescent="0.35">
      <c r="A23" s="44"/>
      <c r="B23" s="45"/>
      <c r="C23" s="45"/>
      <c r="D23" s="45"/>
      <c r="E23" s="26"/>
      <c r="F23" s="45"/>
      <c r="G23" s="45"/>
      <c r="H23" s="45"/>
      <c r="I23" s="45"/>
      <c r="J23" s="45"/>
      <c r="K23" s="45"/>
      <c r="L23" s="45"/>
      <c r="M23" s="45"/>
      <c r="N23" s="41"/>
      <c r="O23" s="42"/>
    </row>
    <row r="24" spans="1:15" ht="15" customHeight="1" x14ac:dyDescent="0.25">
      <c r="A24" s="25"/>
      <c r="B24" s="26" t="s">
        <v>63</v>
      </c>
      <c r="C24" s="124"/>
      <c r="D24" s="26" t="s">
        <v>60</v>
      </c>
      <c r="E24" s="124"/>
      <c r="F24" s="124"/>
      <c r="G24" s="217" t="s">
        <v>139</v>
      </c>
      <c r="H24" s="124"/>
      <c r="I24" s="126" t="s">
        <v>37</v>
      </c>
      <c r="J24" s="124"/>
      <c r="K24" s="124"/>
      <c r="L24" s="26" t="s">
        <v>93</v>
      </c>
      <c r="M24" s="26"/>
      <c r="N24" s="26" t="s">
        <v>84</v>
      </c>
      <c r="O24" s="42"/>
    </row>
    <row r="25" spans="1:15" ht="15" customHeight="1" x14ac:dyDescent="0.25">
      <c r="A25" s="25"/>
      <c r="B25" s="29" t="s">
        <v>4</v>
      </c>
      <c r="C25" s="124"/>
      <c r="D25" s="40" t="s">
        <v>25</v>
      </c>
      <c r="E25" s="124"/>
      <c r="F25" s="124"/>
      <c r="G25" s="40" t="s">
        <v>36</v>
      </c>
      <c r="H25" s="124"/>
      <c r="I25" s="46">
        <f>VLOOKUP(Rekenblad!G25,Parameters!A29:B33,2,FALSE)</f>
        <v>2.46</v>
      </c>
      <c r="J25" s="124"/>
      <c r="K25" s="124"/>
      <c r="L25" s="20">
        <f>VLOOKUP(B25,Parameters!A6:B8,2,FALSE)</f>
        <v>0</v>
      </c>
      <c r="M25" s="26"/>
      <c r="N25" s="20">
        <f>L27*(G27/1000)</f>
        <v>0</v>
      </c>
      <c r="O25" s="42"/>
    </row>
    <row r="26" spans="1:15" ht="15" customHeight="1" x14ac:dyDescent="0.25">
      <c r="A26" s="25"/>
      <c r="B26" s="124"/>
      <c r="C26" s="26"/>
      <c r="D26" s="26" t="s">
        <v>26</v>
      </c>
      <c r="E26" s="124"/>
      <c r="F26" s="124"/>
      <c r="G26" s="26" t="s">
        <v>88</v>
      </c>
      <c r="H26" s="124"/>
      <c r="I26" s="127"/>
      <c r="J26" s="124"/>
      <c r="K26" s="124"/>
      <c r="L26" s="126" t="s">
        <v>67</v>
      </c>
      <c r="M26" s="26"/>
      <c r="N26" s="70"/>
      <c r="O26" s="42"/>
    </row>
    <row r="27" spans="1:15" ht="15" customHeight="1" x14ac:dyDescent="0.25">
      <c r="A27" s="25"/>
      <c r="B27" s="124"/>
      <c r="C27" s="26"/>
      <c r="D27" s="50">
        <v>0.55000000000000004</v>
      </c>
      <c r="E27" s="124"/>
      <c r="F27" s="124"/>
      <c r="G27" s="59">
        <f>INDEX(Parameters!A10:AK26,Parameters!AL12,Parameters!AL13)</f>
        <v>1241</v>
      </c>
      <c r="H27" s="124"/>
      <c r="I27" s="127"/>
      <c r="J27" s="124"/>
      <c r="K27" s="124"/>
      <c r="L27" s="128">
        <f>L25/I25</f>
        <v>0</v>
      </c>
      <c r="M27" s="26"/>
      <c r="N27" s="41"/>
      <c r="O27" s="42"/>
    </row>
    <row r="28" spans="1:15" ht="15" customHeight="1" x14ac:dyDescent="0.25">
      <c r="A28" s="47"/>
      <c r="B28" s="28"/>
      <c r="C28" s="28"/>
      <c r="D28" s="28"/>
      <c r="E28" s="28"/>
      <c r="F28" s="28"/>
      <c r="G28" s="125"/>
      <c r="H28" s="28"/>
      <c r="I28" s="28"/>
      <c r="J28" s="28"/>
      <c r="K28" s="28"/>
      <c r="L28" s="28"/>
      <c r="M28" s="28"/>
      <c r="N28" s="41"/>
      <c r="O28" s="42"/>
    </row>
    <row r="29" spans="1:15" ht="18" customHeight="1" x14ac:dyDescent="0.25">
      <c r="A29" s="235" t="s">
        <v>62</v>
      </c>
      <c r="B29" s="236"/>
      <c r="C29" s="236"/>
      <c r="D29" s="236"/>
      <c r="E29" s="236"/>
      <c r="F29" s="236"/>
      <c r="G29" s="236"/>
      <c r="H29" s="236"/>
      <c r="I29" s="236"/>
      <c r="J29" s="236"/>
      <c r="K29" s="236"/>
      <c r="L29" s="236"/>
      <c r="M29" s="236"/>
      <c r="N29" s="236"/>
      <c r="O29" s="237"/>
    </row>
    <row r="30" spans="1:15" ht="15.75" customHeight="1" x14ac:dyDescent="0.25">
      <c r="A30" s="227" t="s">
        <v>140</v>
      </c>
      <c r="B30" s="228"/>
      <c r="C30" s="228"/>
      <c r="D30" s="228"/>
      <c r="E30" s="228"/>
      <c r="F30" s="228"/>
      <c r="G30" s="228"/>
      <c r="H30" s="228"/>
      <c r="I30" s="228"/>
      <c r="J30" s="228"/>
      <c r="K30" s="228"/>
      <c r="L30" s="228"/>
      <c r="M30" s="228"/>
      <c r="N30" s="228"/>
      <c r="O30" s="229"/>
    </row>
    <row r="31" spans="1:15" s="2" customFormat="1" ht="6" customHeight="1" x14ac:dyDescent="0.25">
      <c r="A31" s="129"/>
      <c r="B31" s="130"/>
      <c r="C31" s="130"/>
      <c r="D31" s="130"/>
      <c r="E31" s="130"/>
      <c r="F31" s="130"/>
      <c r="G31" s="130"/>
      <c r="H31" s="130"/>
      <c r="I31" s="130"/>
      <c r="J31" s="130"/>
      <c r="K31" s="130"/>
      <c r="L31" s="130"/>
      <c r="M31" s="130"/>
      <c r="N31" s="130"/>
      <c r="O31" s="131"/>
    </row>
    <row r="32" spans="1:15" ht="15.75" x14ac:dyDescent="0.25">
      <c r="A32" s="132"/>
      <c r="B32" s="28" t="s">
        <v>21</v>
      </c>
      <c r="C32" s="26"/>
      <c r="D32" s="126" t="s">
        <v>33</v>
      </c>
      <c r="E32" s="126"/>
      <c r="F32" s="126"/>
      <c r="G32" s="124"/>
      <c r="H32" s="133"/>
      <c r="I32" s="55" t="s">
        <v>61</v>
      </c>
      <c r="J32" s="26"/>
      <c r="K32" s="26"/>
      <c r="L32" s="26" t="s">
        <v>80</v>
      </c>
      <c r="M32" s="133"/>
      <c r="N32" s="26" t="s">
        <v>42</v>
      </c>
      <c r="O32" s="42"/>
    </row>
    <row r="33" spans="1:16" ht="15" customHeight="1" x14ac:dyDescent="0.25">
      <c r="A33" s="132"/>
      <c r="B33" s="29" t="s">
        <v>0</v>
      </c>
      <c r="C33" s="181"/>
      <c r="D33" s="134" t="s">
        <v>29</v>
      </c>
      <c r="E33" s="32"/>
      <c r="F33" s="32"/>
      <c r="G33" s="133"/>
      <c r="H33" s="133"/>
      <c r="I33" s="110" t="e">
        <f>(N33/N25)</f>
        <v>#DIV/0!</v>
      </c>
      <c r="J33" s="109"/>
      <c r="K33" s="109"/>
      <c r="L33" s="109">
        <f>INDEX(Parameters!A39:F42,Parameters!G40,Parameters!G41)</f>
        <v>1.9</v>
      </c>
      <c r="M33" s="124"/>
      <c r="N33" s="109">
        <f>L33*L27</f>
        <v>0</v>
      </c>
      <c r="O33" s="135"/>
    </row>
    <row r="34" spans="1:16" ht="15" customHeight="1" x14ac:dyDescent="0.25">
      <c r="A34" s="132"/>
      <c r="B34" s="26" t="s">
        <v>64</v>
      </c>
      <c r="C34" s="26"/>
      <c r="D34" s="136"/>
      <c r="E34" s="133"/>
      <c r="F34" s="133"/>
      <c r="G34" s="133"/>
      <c r="H34" s="137"/>
      <c r="I34" s="55"/>
      <c r="J34" s="133"/>
      <c r="K34" s="133"/>
      <c r="L34" s="26"/>
      <c r="M34" s="133"/>
      <c r="N34" s="70"/>
      <c r="O34" s="138"/>
      <c r="P34" s="3"/>
    </row>
    <row r="35" spans="1:16" ht="15" customHeight="1" x14ac:dyDescent="0.25">
      <c r="A35" s="132"/>
      <c r="B35" s="214">
        <v>0</v>
      </c>
      <c r="C35" s="26"/>
      <c r="D35" s="133"/>
      <c r="E35" s="133"/>
      <c r="F35" s="133"/>
      <c r="G35" s="133"/>
      <c r="H35" s="137"/>
      <c r="I35" s="56" t="s">
        <v>61</v>
      </c>
      <c r="J35" s="133"/>
      <c r="K35" s="133"/>
      <c r="L35" s="139" t="s">
        <v>80</v>
      </c>
      <c r="M35" s="133"/>
      <c r="N35" s="140" t="s">
        <v>65</v>
      </c>
      <c r="O35" s="141"/>
    </row>
    <row r="36" spans="1:16" x14ac:dyDescent="0.25">
      <c r="A36" s="142"/>
      <c r="B36" s="26"/>
      <c r="C36" s="26"/>
      <c r="D36" s="133"/>
      <c r="E36" s="133"/>
      <c r="F36" s="133"/>
      <c r="G36" s="133"/>
      <c r="H36" s="137"/>
      <c r="I36" s="58" t="e">
        <f>N36/N25</f>
        <v>#DIV/0!</v>
      </c>
      <c r="J36" s="133"/>
      <c r="K36" s="133"/>
      <c r="L36" s="48" t="e">
        <f>N36/L27</f>
        <v>#DIV/0!</v>
      </c>
      <c r="M36" s="133"/>
      <c r="N36" s="48">
        <f>N33+B35</f>
        <v>0</v>
      </c>
      <c r="O36" s="141"/>
    </row>
    <row r="37" spans="1:16" x14ac:dyDescent="0.25">
      <c r="A37" s="143"/>
      <c r="B37" s="28"/>
      <c r="C37" s="28"/>
      <c r="D37" s="144"/>
      <c r="E37" s="144"/>
      <c r="F37" s="144"/>
      <c r="G37" s="144"/>
      <c r="H37" s="145"/>
      <c r="I37" s="144"/>
      <c r="J37" s="144"/>
      <c r="K37" s="144"/>
      <c r="L37" s="70"/>
      <c r="M37" s="144"/>
      <c r="N37" s="146"/>
      <c r="O37" s="147"/>
    </row>
    <row r="38" spans="1:16" ht="15.75" customHeight="1" x14ac:dyDescent="0.25">
      <c r="A38" s="227" t="s">
        <v>141</v>
      </c>
      <c r="B38" s="228"/>
      <c r="C38" s="228"/>
      <c r="D38" s="228"/>
      <c r="E38" s="228"/>
      <c r="F38" s="228"/>
      <c r="G38" s="228"/>
      <c r="H38" s="228"/>
      <c r="I38" s="228"/>
      <c r="J38" s="228"/>
      <c r="K38" s="228"/>
      <c r="L38" s="228"/>
      <c r="M38" s="228"/>
      <c r="N38" s="228"/>
      <c r="O38" s="229"/>
    </row>
    <row r="39" spans="1:16" s="2" customFormat="1" ht="6" customHeight="1" x14ac:dyDescent="0.25">
      <c r="A39" s="148"/>
      <c r="B39" s="149"/>
      <c r="C39" s="149"/>
      <c r="D39" s="149"/>
      <c r="E39" s="149"/>
      <c r="F39" s="149"/>
      <c r="G39" s="149"/>
      <c r="H39" s="149"/>
      <c r="I39" s="149"/>
      <c r="J39" s="149"/>
      <c r="K39" s="149"/>
      <c r="L39" s="149"/>
      <c r="M39" s="149"/>
      <c r="N39" s="149"/>
      <c r="O39" s="149"/>
      <c r="P39" s="5"/>
    </row>
    <row r="40" spans="1:16" ht="15" customHeight="1" x14ac:dyDescent="0.25">
      <c r="A40" s="150"/>
      <c r="B40" s="105" t="s">
        <v>82</v>
      </c>
      <c r="C40" s="26"/>
      <c r="D40" s="26" t="s">
        <v>85</v>
      </c>
      <c r="E40" s="26"/>
      <c r="F40" s="26"/>
      <c r="G40" s="26" t="s">
        <v>87</v>
      </c>
      <c r="H40" s="124"/>
      <c r="I40" s="26" t="s">
        <v>22</v>
      </c>
      <c r="J40" s="106"/>
      <c r="K40" s="26"/>
      <c r="L40" s="26" t="s">
        <v>23</v>
      </c>
      <c r="M40" s="133"/>
      <c r="N40" s="26" t="s">
        <v>31</v>
      </c>
      <c r="O40" s="151"/>
    </row>
    <row r="41" spans="1:16" ht="15" customHeight="1" x14ac:dyDescent="0.25">
      <c r="A41" s="150"/>
      <c r="B41" s="29">
        <v>0</v>
      </c>
      <c r="C41" s="35"/>
      <c r="D41" s="109">
        <f>VLOOKUP(B45,Parameters!A45:B50,2,FALSE)</f>
        <v>1.0833333333333333</v>
      </c>
      <c r="E41" s="32"/>
      <c r="F41" s="32"/>
      <c r="G41" s="111">
        <f>B41*D41</f>
        <v>0</v>
      </c>
      <c r="H41" s="124"/>
      <c r="I41" s="20">
        <f>(L43/D45)</f>
        <v>0</v>
      </c>
      <c r="J41" s="46"/>
      <c r="K41" s="152"/>
      <c r="L41" s="46">
        <f>_xlfn.CEILING.PRECISE(I41)</f>
        <v>0</v>
      </c>
      <c r="M41" s="153"/>
      <c r="N41" s="109">
        <f>G41+G43</f>
        <v>0</v>
      </c>
      <c r="O41" s="154"/>
    </row>
    <row r="42" spans="1:16" ht="15" customHeight="1" x14ac:dyDescent="0.25">
      <c r="A42" s="142"/>
      <c r="B42" s="26" t="s">
        <v>83</v>
      </c>
      <c r="C42" s="26"/>
      <c r="D42" s="55" t="s">
        <v>86</v>
      </c>
      <c r="E42" s="126"/>
      <c r="F42" s="126"/>
      <c r="G42" s="108" t="s">
        <v>32</v>
      </c>
      <c r="H42" s="124"/>
      <c r="I42" s="55" t="s">
        <v>84</v>
      </c>
      <c r="J42" s="26"/>
      <c r="K42" s="133"/>
      <c r="L42" s="26" t="s">
        <v>93</v>
      </c>
      <c r="M42" s="133"/>
      <c r="N42" s="26"/>
      <c r="O42" s="42"/>
    </row>
    <row r="43" spans="1:16" ht="15" customHeight="1" x14ac:dyDescent="0.25">
      <c r="A43" s="142"/>
      <c r="B43" s="40">
        <v>0</v>
      </c>
      <c r="C43" s="26"/>
      <c r="D43" s="110">
        <f>Parameters!B54</f>
        <v>0.58333333333333337</v>
      </c>
      <c r="E43" s="109"/>
      <c r="F43" s="109"/>
      <c r="G43" s="109">
        <f>B43*D43</f>
        <v>0</v>
      </c>
      <c r="H43" s="124"/>
      <c r="I43" s="57">
        <f>N25</f>
        <v>0</v>
      </c>
      <c r="J43" s="20"/>
      <c r="K43" s="152"/>
      <c r="L43" s="20">
        <f>L25</f>
        <v>0</v>
      </c>
      <c r="M43" s="125"/>
      <c r="N43" s="109"/>
      <c r="O43" s="135"/>
    </row>
    <row r="44" spans="1:16" ht="15" customHeight="1" x14ac:dyDescent="0.25">
      <c r="A44" s="142"/>
      <c r="B44" s="28" t="s">
        <v>20</v>
      </c>
      <c r="C44" s="26"/>
      <c r="D44" s="106" t="s">
        <v>94</v>
      </c>
      <c r="E44" s="26"/>
      <c r="F44" s="26"/>
      <c r="G44" s="127"/>
      <c r="H44" s="124"/>
      <c r="I44" s="26"/>
      <c r="J44" s="26"/>
      <c r="K44" s="26"/>
      <c r="L44" s="26"/>
      <c r="M44" s="133"/>
      <c r="N44" s="127"/>
      <c r="O44" s="151"/>
    </row>
    <row r="45" spans="1:16" ht="15" customHeight="1" x14ac:dyDescent="0.25">
      <c r="A45" s="142"/>
      <c r="B45" s="29" t="s">
        <v>98</v>
      </c>
      <c r="C45" s="155"/>
      <c r="D45" s="156">
        <f>VLOOKUP(B45,Parameters!A45:C50,3,FALSE)</f>
        <v>60</v>
      </c>
      <c r="E45" s="109"/>
      <c r="F45" s="109"/>
      <c r="G45" s="127"/>
      <c r="H45" s="124"/>
      <c r="I45" s="139" t="s">
        <v>61</v>
      </c>
      <c r="J45" s="108"/>
      <c r="K45" s="108"/>
      <c r="L45" s="56" t="s">
        <v>80</v>
      </c>
      <c r="M45" s="157"/>
      <c r="N45" s="56" t="s">
        <v>66</v>
      </c>
      <c r="O45" s="135"/>
    </row>
    <row r="46" spans="1:16" x14ac:dyDescent="0.25">
      <c r="A46" s="142"/>
      <c r="B46" s="127"/>
      <c r="C46" s="127"/>
      <c r="D46" s="70"/>
      <c r="E46" s="127"/>
      <c r="F46" s="127"/>
      <c r="G46" s="127"/>
      <c r="H46" s="127"/>
      <c r="I46" s="107" t="e">
        <f>N46/N25</f>
        <v>#DIV/0!</v>
      </c>
      <c r="J46" s="108"/>
      <c r="K46" s="108"/>
      <c r="L46" s="107" t="e">
        <f>N46/L27</f>
        <v>#DIV/0!</v>
      </c>
      <c r="M46" s="157"/>
      <c r="N46" s="107">
        <f>N41*L41</f>
        <v>0</v>
      </c>
      <c r="O46" s="158"/>
    </row>
    <row r="47" spans="1:16" x14ac:dyDescent="0.25">
      <c r="A47" s="143"/>
      <c r="B47" s="127"/>
      <c r="C47" s="127"/>
      <c r="D47" s="127"/>
      <c r="E47" s="127"/>
      <c r="F47" s="127"/>
      <c r="G47" s="127"/>
      <c r="H47" s="127"/>
      <c r="I47" s="108"/>
      <c r="J47" s="89"/>
      <c r="K47" s="108"/>
      <c r="L47" s="159"/>
      <c r="M47" s="157"/>
      <c r="N47" s="127"/>
      <c r="O47" s="160"/>
    </row>
    <row r="48" spans="1:16" ht="15.75" customHeight="1" x14ac:dyDescent="0.25">
      <c r="A48" s="227" t="s">
        <v>68</v>
      </c>
      <c r="B48" s="228"/>
      <c r="C48" s="228"/>
      <c r="D48" s="228"/>
      <c r="E48" s="228"/>
      <c r="F48" s="228"/>
      <c r="G48" s="228"/>
      <c r="H48" s="228"/>
      <c r="I48" s="228"/>
      <c r="J48" s="228"/>
      <c r="K48" s="228"/>
      <c r="L48" s="228"/>
      <c r="M48" s="228"/>
      <c r="N48" s="228"/>
      <c r="O48" s="229"/>
    </row>
    <row r="49" spans="1:16" ht="6" customHeight="1" x14ac:dyDescent="0.25">
      <c r="A49" s="148"/>
      <c r="B49" s="149"/>
      <c r="C49" s="149"/>
      <c r="D49" s="149"/>
      <c r="E49" s="149"/>
      <c r="F49" s="149"/>
      <c r="G49" s="149"/>
      <c r="H49" s="149"/>
      <c r="I49" s="149"/>
      <c r="J49" s="149"/>
      <c r="K49" s="149"/>
      <c r="L49" s="149"/>
      <c r="M49" s="149"/>
      <c r="N49" s="149"/>
      <c r="O49" s="131"/>
    </row>
    <row r="50" spans="1:16" ht="15" customHeight="1" x14ac:dyDescent="0.25">
      <c r="A50" s="161"/>
      <c r="B50" s="105" t="s">
        <v>145</v>
      </c>
      <c r="C50" s="108"/>
      <c r="D50" s="127"/>
      <c r="E50" s="127"/>
      <c r="F50" s="127"/>
      <c r="G50" s="127"/>
      <c r="H50" s="162"/>
      <c r="I50" s="163" t="s">
        <v>61</v>
      </c>
      <c r="J50" s="26"/>
      <c r="K50" s="127"/>
      <c r="L50" s="163" t="s">
        <v>80</v>
      </c>
      <c r="M50" s="164"/>
      <c r="N50" s="163" t="s">
        <v>43</v>
      </c>
      <c r="O50" s="42"/>
    </row>
    <row r="51" spans="1:16" ht="15" customHeight="1" x14ac:dyDescent="0.25">
      <c r="A51" s="161"/>
      <c r="B51" s="165" t="s">
        <v>115</v>
      </c>
      <c r="C51" s="108"/>
      <c r="D51" s="127"/>
      <c r="E51" s="127"/>
      <c r="F51" s="127"/>
      <c r="G51" s="127"/>
      <c r="H51" s="152"/>
      <c r="I51" s="48">
        <f>VLOOKUP(B51,Parameters!A57:B58,2,FALSE)</f>
        <v>0</v>
      </c>
      <c r="J51" s="109"/>
      <c r="K51" s="159"/>
      <c r="L51" s="48" t="e">
        <f>N51/L27</f>
        <v>#DIV/0!</v>
      </c>
      <c r="M51" s="152"/>
      <c r="N51" s="48">
        <f>I51*N25</f>
        <v>0</v>
      </c>
      <c r="O51" s="135"/>
    </row>
    <row r="52" spans="1:16" x14ac:dyDescent="0.25">
      <c r="A52" s="142"/>
      <c r="B52" s="108"/>
      <c r="C52" s="108"/>
      <c r="D52" s="159"/>
      <c r="E52" s="159"/>
      <c r="F52" s="159"/>
      <c r="G52" s="159"/>
      <c r="H52" s="166"/>
      <c r="I52" s="159"/>
      <c r="J52" s="159"/>
      <c r="K52" s="159"/>
      <c r="L52" s="167"/>
      <c r="M52" s="159"/>
      <c r="N52" s="159"/>
      <c r="O52" s="158"/>
    </row>
    <row r="53" spans="1:16" ht="18" customHeight="1" x14ac:dyDescent="0.25">
      <c r="A53" s="235" t="s">
        <v>89</v>
      </c>
      <c r="B53" s="236"/>
      <c r="C53" s="236"/>
      <c r="D53" s="236"/>
      <c r="E53" s="236"/>
      <c r="F53" s="236"/>
      <c r="G53" s="236"/>
      <c r="H53" s="236"/>
      <c r="I53" s="236"/>
      <c r="J53" s="236"/>
      <c r="K53" s="236"/>
      <c r="L53" s="236"/>
      <c r="M53" s="236"/>
      <c r="N53" s="236"/>
      <c r="O53" s="237"/>
    </row>
    <row r="54" spans="1:16" ht="6" customHeight="1" x14ac:dyDescent="0.25">
      <c r="A54" s="168"/>
      <c r="B54" s="169"/>
      <c r="C54" s="169"/>
      <c r="D54" s="169"/>
      <c r="E54" s="169"/>
      <c r="F54" s="169"/>
      <c r="G54" s="169"/>
      <c r="H54" s="169"/>
      <c r="I54" s="169"/>
      <c r="J54" s="169"/>
      <c r="K54" s="169"/>
      <c r="L54" s="169"/>
      <c r="M54" s="169"/>
      <c r="N54" s="169"/>
      <c r="O54" s="170"/>
    </row>
    <row r="55" spans="1:16" ht="15" customHeight="1" thickBot="1" x14ac:dyDescent="0.3">
      <c r="A55" s="142"/>
      <c r="B55" s="96" t="s">
        <v>95</v>
      </c>
      <c r="C55" s="108"/>
      <c r="D55" s="178" t="s">
        <v>102</v>
      </c>
      <c r="E55" s="108"/>
      <c r="F55" s="108"/>
      <c r="G55" s="178" t="s">
        <v>103</v>
      </c>
      <c r="H55" s="127"/>
      <c r="I55" s="163" t="s">
        <v>61</v>
      </c>
      <c r="J55" s="171"/>
      <c r="K55" s="127"/>
      <c r="L55" s="140" t="s">
        <v>101</v>
      </c>
      <c r="M55" s="159"/>
      <c r="N55" s="108" t="s">
        <v>41</v>
      </c>
      <c r="O55" s="151"/>
    </row>
    <row r="56" spans="1:16" ht="15" customHeight="1" thickBot="1" x14ac:dyDescent="0.3">
      <c r="A56" s="142"/>
      <c r="B56" s="197">
        <f>IF(Rekenblad!D27&lt;=35%,Parameters!B37,IF(Rekenblad!D27&lt;=40%,Parameters!C37,IF(Rekenblad!D27&lt;=45%,Parameters!D37,IF(Rekenblad!D27&lt;=50%,Parameters!E37,IF(Rekenblad!D27&lt;=55%,Parameters!F37,IF(Rekenblad!D27&lt;=60%,Parameters!G37,IF(Rekenblad!D27&lt;=65%,Parameters!H37,Parameters!#REF!)))))))</f>
        <v>24</v>
      </c>
      <c r="C56" s="109"/>
      <c r="D56" s="109">
        <f>B56*N25</f>
        <v>0</v>
      </c>
      <c r="E56" s="109"/>
      <c r="F56" s="109"/>
      <c r="G56" s="109">
        <f>N36+N46+N51</f>
        <v>0</v>
      </c>
      <c r="H56" s="127"/>
      <c r="I56" s="172" t="e">
        <f>L56/N25</f>
        <v>#DIV/0!</v>
      </c>
      <c r="J56" s="173"/>
      <c r="K56" s="71"/>
      <c r="L56" s="172">
        <f>D56-G56</f>
        <v>0</v>
      </c>
      <c r="M56" s="159"/>
      <c r="N56" s="174" t="str">
        <f>IF(L56&gt;50,Parameters!B61,Parameters!B62)</f>
        <v>Onrendabel</v>
      </c>
      <c r="O56" s="175"/>
    </row>
    <row r="57" spans="1:16" ht="15" customHeight="1" x14ac:dyDescent="0.25">
      <c r="A57" s="143"/>
      <c r="B57" s="176"/>
      <c r="C57" s="176"/>
      <c r="D57" s="176"/>
      <c r="E57" s="176"/>
      <c r="F57" s="176"/>
      <c r="G57" s="70"/>
      <c r="H57" s="176"/>
      <c r="I57" s="176"/>
      <c r="J57" s="176"/>
      <c r="K57" s="176"/>
      <c r="L57" s="176"/>
      <c r="M57" s="176"/>
      <c r="N57" s="176"/>
      <c r="O57" s="160"/>
    </row>
    <row r="58" spans="1:16" ht="30" customHeight="1" thickBot="1" x14ac:dyDescent="0.3">
      <c r="A58" s="224"/>
      <c r="B58" s="225"/>
      <c r="C58" s="225"/>
      <c r="D58" s="225"/>
      <c r="E58" s="225"/>
      <c r="F58" s="225"/>
      <c r="G58" s="225"/>
      <c r="H58" s="225"/>
      <c r="I58" s="225"/>
      <c r="J58" s="225"/>
      <c r="K58" s="225"/>
      <c r="L58" s="225"/>
      <c r="M58" s="225"/>
      <c r="N58" s="225"/>
      <c r="O58" s="226"/>
      <c r="P58" s="3"/>
    </row>
    <row r="59" spans="1:16" x14ac:dyDescent="0.25">
      <c r="A59" s="177"/>
      <c r="G59" s="4"/>
    </row>
    <row r="61" spans="1:16" x14ac:dyDescent="0.25">
      <c r="C61" s="4"/>
      <c r="G61" s="4"/>
    </row>
  </sheetData>
  <sheetProtection password="E0F0" sheet="1" objects="1" scenarios="1"/>
  <dataConsolidate/>
  <mergeCells count="24">
    <mergeCell ref="A1:O1"/>
    <mergeCell ref="A53:O53"/>
    <mergeCell ref="A8:O8"/>
    <mergeCell ref="A29:O29"/>
    <mergeCell ref="A2:O2"/>
    <mergeCell ref="B11:D11"/>
    <mergeCell ref="L11:N11"/>
    <mergeCell ref="A48:O48"/>
    <mergeCell ref="A22:O22"/>
    <mergeCell ref="A9:O9"/>
    <mergeCell ref="G11:I11"/>
    <mergeCell ref="D3:O3"/>
    <mergeCell ref="D4:O4"/>
    <mergeCell ref="A3:C3"/>
    <mergeCell ref="A4:C4"/>
    <mergeCell ref="A6:C6"/>
    <mergeCell ref="A5:C5"/>
    <mergeCell ref="D5:O5"/>
    <mergeCell ref="A58:O58"/>
    <mergeCell ref="A38:O38"/>
    <mergeCell ref="A30:O30"/>
    <mergeCell ref="D6:O6"/>
    <mergeCell ref="D7:O7"/>
    <mergeCell ref="A7:C7"/>
  </mergeCells>
  <pageMargins left="0.7" right="0.7" top="0.75" bottom="0.75" header="0.3" footer="0.3"/>
  <pageSetup paperSize="9" scale="49" orientation="landscape"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Parameters!$A$6:$A$8</xm:f>
          </x14:formula1>
          <xm:sqref>B25</xm:sqref>
        </x14:dataValidation>
        <x14:dataValidation type="list" allowBlank="1" showInputMessage="1" showErrorMessage="1">
          <x14:formula1>
            <xm:f>Parameters!$A$40:$A$42</xm:f>
          </x14:formula1>
          <xm:sqref>B33</xm:sqref>
        </x14:dataValidation>
        <x14:dataValidation type="list" allowBlank="1" showInputMessage="1" showErrorMessage="1">
          <x14:formula1>
            <xm:f>Parameters!$A$57:$A$58</xm:f>
          </x14:formula1>
          <xm:sqref>B51</xm:sqref>
        </x14:dataValidation>
        <x14:dataValidation type="list" allowBlank="1" showInputMessage="1" showErrorMessage="1">
          <x14:formula1>
            <xm:f>Parameters!$A$11:$A$26</xm:f>
          </x14:formula1>
          <xm:sqref>D25</xm:sqref>
        </x14:dataValidation>
        <x14:dataValidation type="list" allowBlank="1" showInputMessage="1" showErrorMessage="1">
          <x14:formula1>
            <xm:f>Parameters!$A$29:$A$33</xm:f>
          </x14:formula1>
          <xm:sqref>G25</xm:sqref>
        </x14:dataValidation>
        <x14:dataValidation type="list" allowBlank="1" showInputMessage="1" showErrorMessage="1">
          <x14:formula1>
            <xm:f>Parameters!$A$45:$A$50</xm:f>
          </x14:formula1>
          <xm:sqref>B45</xm:sqref>
        </x14:dataValidation>
        <x14:dataValidation type="list" allowBlank="1" showInputMessage="1" showErrorMessage="1">
          <x14:formula1>
            <xm:f>Parameters!$B$39:$F$39</xm:f>
          </x14:formula1>
          <xm:sqref>D33</xm:sqref>
        </x14:dataValidation>
        <x14:dataValidation type="list" allowBlank="1" showInputMessage="1" showErrorMessage="1">
          <x14:formula1>
            <xm:f>Parameters!$B$10:$AK$10</xm:f>
          </x14:formula1>
          <xm:sqref>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0000"/>
  </sheetPr>
  <dimension ref="A1:AM77"/>
  <sheetViews>
    <sheetView zoomScaleNormal="100" workbookViewId="0">
      <selection activeCell="F62" sqref="F62"/>
    </sheetView>
  </sheetViews>
  <sheetFormatPr defaultRowHeight="15" x14ac:dyDescent="0.25"/>
  <cols>
    <col min="1" max="1" width="38.140625" customWidth="1"/>
    <col min="2" max="38" width="18.7109375" customWidth="1"/>
  </cols>
  <sheetData>
    <row r="1" spans="1:39" ht="27" customHeight="1" x14ac:dyDescent="0.35">
      <c r="A1" s="255" t="s">
        <v>116</v>
      </c>
      <c r="B1" s="255"/>
      <c r="C1" s="255"/>
      <c r="D1" s="255"/>
      <c r="E1" s="255"/>
      <c r="F1" s="255"/>
      <c r="G1" s="255"/>
      <c r="H1" s="255"/>
      <c r="I1" s="255"/>
      <c r="J1" s="255"/>
    </row>
    <row r="2" spans="1:39" ht="15" customHeight="1" x14ac:dyDescent="0.55000000000000004">
      <c r="A2" s="49"/>
      <c r="B2" s="49"/>
      <c r="C2" s="49"/>
      <c r="D2" s="49"/>
    </row>
    <row r="3" spans="1:39" ht="15" customHeight="1" x14ac:dyDescent="0.35">
      <c r="A3" s="256" t="s">
        <v>75</v>
      </c>
      <c r="B3" s="257"/>
      <c r="C3" s="257"/>
      <c r="D3" s="257"/>
      <c r="E3" s="257"/>
      <c r="F3" s="257"/>
      <c r="G3" s="257"/>
      <c r="H3" s="257"/>
      <c r="I3" s="257"/>
      <c r="J3" s="257"/>
    </row>
    <row r="4" spans="1:39" s="51" customFormat="1" ht="6" customHeight="1" x14ac:dyDescent="0.35"/>
    <row r="5" spans="1:39" ht="15" customHeight="1" thickBot="1" x14ac:dyDescent="0.3">
      <c r="A5" s="72" t="s">
        <v>6</v>
      </c>
      <c r="B5" s="73" t="s">
        <v>131</v>
      </c>
      <c r="C5" s="70"/>
      <c r="D5" s="70"/>
      <c r="E5" s="70"/>
      <c r="F5" s="70"/>
      <c r="G5" s="70"/>
      <c r="H5" s="70"/>
      <c r="I5" s="70"/>
      <c r="J5" s="70"/>
    </row>
    <row r="6" spans="1:39" ht="15" customHeight="1" x14ac:dyDescent="0.35">
      <c r="A6" s="74" t="s">
        <v>5</v>
      </c>
      <c r="B6" s="76">
        <f>Rekenblad!D19</f>
        <v>0</v>
      </c>
      <c r="C6" s="70"/>
      <c r="D6" s="70"/>
      <c r="E6" s="70"/>
      <c r="F6" s="70"/>
      <c r="G6" s="70"/>
      <c r="H6" s="70"/>
      <c r="I6" s="70"/>
      <c r="J6" s="70"/>
    </row>
    <row r="7" spans="1:39" ht="15" customHeight="1" x14ac:dyDescent="0.35">
      <c r="A7" s="75" t="s">
        <v>4</v>
      </c>
      <c r="B7" s="76">
        <f>Rekenblad!I19</f>
        <v>0</v>
      </c>
      <c r="C7" s="70"/>
      <c r="D7" s="70"/>
      <c r="E7" s="70"/>
      <c r="F7" s="70"/>
      <c r="G7" s="70"/>
      <c r="H7" s="70"/>
      <c r="I7" s="70"/>
      <c r="J7" s="70"/>
    </row>
    <row r="8" spans="1:39" ht="15" customHeight="1" x14ac:dyDescent="0.35">
      <c r="A8" s="75" t="s">
        <v>3</v>
      </c>
      <c r="B8" s="76">
        <f>Rekenblad!N19</f>
        <v>0</v>
      </c>
      <c r="D8" s="70"/>
      <c r="E8" s="70"/>
      <c r="F8" s="70"/>
      <c r="G8" s="70"/>
      <c r="H8" s="70"/>
      <c r="I8" s="70"/>
      <c r="J8" s="70"/>
    </row>
    <row r="9" spans="1:39" ht="15" customHeight="1" x14ac:dyDescent="0.35">
      <c r="A9" s="71"/>
      <c r="B9" s="77"/>
      <c r="C9" s="77"/>
      <c r="D9" s="70"/>
      <c r="E9" s="70"/>
      <c r="F9" s="70"/>
      <c r="G9" s="70"/>
      <c r="H9" s="70"/>
      <c r="I9" s="71"/>
      <c r="J9" s="71"/>
    </row>
    <row r="10" spans="1:39" ht="15" customHeight="1" thickBot="1" x14ac:dyDescent="0.4">
      <c r="A10" s="78" t="s">
        <v>7</v>
      </c>
      <c r="B10" s="186">
        <v>0.65</v>
      </c>
      <c r="C10" s="186">
        <v>0.64</v>
      </c>
      <c r="D10" s="186">
        <v>0.63</v>
      </c>
      <c r="E10" s="186">
        <v>0.62</v>
      </c>
      <c r="F10" s="186">
        <v>0.61</v>
      </c>
      <c r="G10" s="186">
        <v>0.6</v>
      </c>
      <c r="H10" s="187">
        <v>0.59</v>
      </c>
      <c r="I10" s="187">
        <v>0.57999999999999996</v>
      </c>
      <c r="J10" s="187">
        <v>0.56999999999999995</v>
      </c>
      <c r="K10" s="187">
        <v>0.56000000000000005</v>
      </c>
      <c r="L10" s="79">
        <v>0.55000000000000004</v>
      </c>
      <c r="M10" s="188">
        <v>0.54</v>
      </c>
      <c r="N10" s="188">
        <v>0.53</v>
      </c>
      <c r="O10" s="188">
        <v>0.52</v>
      </c>
      <c r="P10" s="188">
        <v>0.51</v>
      </c>
      <c r="Q10" s="80">
        <v>0.5</v>
      </c>
      <c r="R10" s="188">
        <v>0.49</v>
      </c>
      <c r="S10" s="188">
        <v>0.48</v>
      </c>
      <c r="T10" s="188">
        <v>0.47</v>
      </c>
      <c r="U10" s="188">
        <v>0.46</v>
      </c>
      <c r="V10" s="80">
        <v>0.45</v>
      </c>
      <c r="W10" s="188">
        <v>0.44</v>
      </c>
      <c r="X10" s="188">
        <v>0.43</v>
      </c>
      <c r="Y10" s="188">
        <v>0.42</v>
      </c>
      <c r="Z10" s="188">
        <v>0.41</v>
      </c>
      <c r="AA10" s="80">
        <v>0.4</v>
      </c>
      <c r="AB10" s="188">
        <v>0.39</v>
      </c>
      <c r="AC10" s="188">
        <v>0.38</v>
      </c>
      <c r="AD10" s="188">
        <v>0.37</v>
      </c>
      <c r="AE10" s="188">
        <v>0.36</v>
      </c>
      <c r="AF10" s="81">
        <v>0.35</v>
      </c>
      <c r="AG10" s="188">
        <v>0.34</v>
      </c>
      <c r="AH10" s="188">
        <v>0.33</v>
      </c>
      <c r="AI10" s="188">
        <v>0.32</v>
      </c>
      <c r="AJ10" s="188">
        <v>0.31</v>
      </c>
      <c r="AK10" s="205">
        <v>0.3</v>
      </c>
      <c r="AL10" s="120" t="s">
        <v>28</v>
      </c>
    </row>
    <row r="11" spans="1:39" ht="15" customHeight="1" x14ac:dyDescent="0.35">
      <c r="A11" s="83" t="s">
        <v>25</v>
      </c>
      <c r="B11" s="60">
        <v>1595</v>
      </c>
      <c r="C11" s="60">
        <v>1551</v>
      </c>
      <c r="D11" s="60">
        <v>1509</v>
      </c>
      <c r="E11" s="60">
        <v>1469</v>
      </c>
      <c r="F11" s="96">
        <v>1431</v>
      </c>
      <c r="G11" s="62">
        <v>1396</v>
      </c>
      <c r="H11" s="60">
        <v>1362</v>
      </c>
      <c r="I11" s="60">
        <v>1329</v>
      </c>
      <c r="J11" s="60">
        <v>1298</v>
      </c>
      <c r="K11" s="60">
        <v>1269</v>
      </c>
      <c r="L11" s="61">
        <v>1241</v>
      </c>
      <c r="M11" s="60">
        <v>1214</v>
      </c>
      <c r="N11" s="60">
        <v>1188</v>
      </c>
      <c r="O11" s="60">
        <v>1163</v>
      </c>
      <c r="P11" s="60">
        <v>1139</v>
      </c>
      <c r="Q11" s="61">
        <v>1117</v>
      </c>
      <c r="R11" s="60">
        <v>1095</v>
      </c>
      <c r="S11" s="189">
        <v>1074</v>
      </c>
      <c r="T11" s="189">
        <v>1053</v>
      </c>
      <c r="U11" s="189">
        <v>1034</v>
      </c>
      <c r="V11" s="61">
        <v>1015</v>
      </c>
      <c r="W11" s="60">
        <v>997</v>
      </c>
      <c r="X11" s="60">
        <v>979</v>
      </c>
      <c r="Y11" s="60">
        <v>963</v>
      </c>
      <c r="Z11" s="60">
        <v>946</v>
      </c>
      <c r="AA11" s="61">
        <v>930</v>
      </c>
      <c r="AB11" s="96">
        <v>915</v>
      </c>
      <c r="AC11" s="60">
        <v>900</v>
      </c>
      <c r="AD11" s="60">
        <v>886</v>
      </c>
      <c r="AE11" s="60">
        <v>872</v>
      </c>
      <c r="AF11" s="61">
        <v>859</v>
      </c>
      <c r="AG11" s="60">
        <v>846</v>
      </c>
      <c r="AH11" s="189">
        <v>833</v>
      </c>
      <c r="AI11" s="189">
        <v>821</v>
      </c>
      <c r="AJ11" s="189">
        <v>809</v>
      </c>
      <c r="AK11" s="206">
        <v>798</v>
      </c>
      <c r="AL11" s="104"/>
      <c r="AM11" s="6"/>
    </row>
    <row r="12" spans="1:39" ht="15" customHeight="1" x14ac:dyDescent="0.35">
      <c r="A12" s="84" t="s">
        <v>44</v>
      </c>
      <c r="B12" s="62">
        <v>1639</v>
      </c>
      <c r="C12" s="62">
        <v>1593</v>
      </c>
      <c r="D12" s="62">
        <v>1550</v>
      </c>
      <c r="E12" s="62">
        <v>1509</v>
      </c>
      <c r="F12" s="96">
        <v>1471</v>
      </c>
      <c r="G12" s="62">
        <v>1434</v>
      </c>
      <c r="H12" s="62">
        <v>1399</v>
      </c>
      <c r="I12" s="62">
        <v>1366</v>
      </c>
      <c r="J12" s="62">
        <v>1334</v>
      </c>
      <c r="K12" s="62">
        <v>1304</v>
      </c>
      <c r="L12" s="61">
        <v>1275</v>
      </c>
      <c r="M12" s="62">
        <v>1247</v>
      </c>
      <c r="N12" s="62">
        <v>1220</v>
      </c>
      <c r="O12" s="62">
        <v>1195</v>
      </c>
      <c r="P12" s="62">
        <v>1170</v>
      </c>
      <c r="Q12" s="61">
        <v>1147</v>
      </c>
      <c r="R12" s="62">
        <v>1125</v>
      </c>
      <c r="S12" s="190">
        <v>1103</v>
      </c>
      <c r="T12" s="190">
        <v>1082</v>
      </c>
      <c r="U12" s="190">
        <v>1062</v>
      </c>
      <c r="V12" s="61">
        <v>1043</v>
      </c>
      <c r="W12" s="62">
        <v>1024</v>
      </c>
      <c r="X12" s="62">
        <v>1006</v>
      </c>
      <c r="Y12" s="62">
        <v>989</v>
      </c>
      <c r="Z12" s="62">
        <v>972</v>
      </c>
      <c r="AA12" s="61">
        <v>956</v>
      </c>
      <c r="AB12" s="62">
        <v>940</v>
      </c>
      <c r="AC12" s="190">
        <v>925</v>
      </c>
      <c r="AD12" s="62">
        <v>910</v>
      </c>
      <c r="AE12" s="62">
        <v>896</v>
      </c>
      <c r="AF12" s="61">
        <v>882</v>
      </c>
      <c r="AG12" s="62">
        <v>869</v>
      </c>
      <c r="AH12" s="190">
        <v>856</v>
      </c>
      <c r="AI12" s="190">
        <v>843</v>
      </c>
      <c r="AJ12" s="190">
        <v>831</v>
      </c>
      <c r="AK12" s="206">
        <v>819</v>
      </c>
      <c r="AL12" s="191">
        <f>MATCH(Rekenblad!D25,Parameters!A10:A26,0)</f>
        <v>2</v>
      </c>
    </row>
    <row r="13" spans="1:39" ht="15" customHeight="1" x14ac:dyDescent="0.35">
      <c r="A13" s="84" t="s">
        <v>45</v>
      </c>
      <c r="B13" s="62">
        <v>1673</v>
      </c>
      <c r="C13" s="62">
        <v>1626</v>
      </c>
      <c r="D13" s="62">
        <v>1582</v>
      </c>
      <c r="E13" s="62">
        <v>1541</v>
      </c>
      <c r="F13" s="96">
        <v>1501</v>
      </c>
      <c r="G13" s="62">
        <v>1464</v>
      </c>
      <c r="H13" s="62">
        <v>1428</v>
      </c>
      <c r="I13" s="62">
        <v>1394</v>
      </c>
      <c r="J13" s="62">
        <v>1362</v>
      </c>
      <c r="K13" s="62">
        <v>1331</v>
      </c>
      <c r="L13" s="63">
        <v>1301</v>
      </c>
      <c r="M13" s="62">
        <v>1273</v>
      </c>
      <c r="N13" s="62">
        <v>1246</v>
      </c>
      <c r="O13" s="62">
        <v>1220</v>
      </c>
      <c r="P13" s="96">
        <v>1195</v>
      </c>
      <c r="Q13" s="64">
        <v>1171</v>
      </c>
      <c r="R13" s="62">
        <v>1148</v>
      </c>
      <c r="S13" s="190">
        <v>1126</v>
      </c>
      <c r="T13" s="190">
        <v>1105</v>
      </c>
      <c r="U13" s="96">
        <v>1084</v>
      </c>
      <c r="V13" s="64">
        <v>1065</v>
      </c>
      <c r="W13" s="62">
        <v>1046</v>
      </c>
      <c r="X13" s="62">
        <v>1027</v>
      </c>
      <c r="Y13" s="62">
        <v>1009</v>
      </c>
      <c r="Z13" s="96">
        <v>992</v>
      </c>
      <c r="AA13" s="64">
        <v>976</v>
      </c>
      <c r="AB13" s="62">
        <v>960</v>
      </c>
      <c r="AC13" s="190">
        <v>944</v>
      </c>
      <c r="AD13" s="62">
        <v>929</v>
      </c>
      <c r="AE13" s="96">
        <v>915</v>
      </c>
      <c r="AF13" s="64">
        <v>901</v>
      </c>
      <c r="AG13" s="62">
        <v>887</v>
      </c>
      <c r="AH13" s="190">
        <v>874</v>
      </c>
      <c r="AI13" s="190">
        <v>861</v>
      </c>
      <c r="AJ13" s="96">
        <v>849</v>
      </c>
      <c r="AK13" s="207">
        <v>836</v>
      </c>
      <c r="AL13" s="191">
        <f>MATCH(Rekenblad!D27,Parameters!A10:AK10,0)</f>
        <v>12</v>
      </c>
    </row>
    <row r="14" spans="1:39" ht="15" customHeight="1" x14ac:dyDescent="0.35">
      <c r="A14" s="84" t="s">
        <v>46</v>
      </c>
      <c r="B14" s="62">
        <v>1010</v>
      </c>
      <c r="C14" s="62">
        <v>982</v>
      </c>
      <c r="D14" s="62">
        <v>955</v>
      </c>
      <c r="E14" s="62">
        <v>930</v>
      </c>
      <c r="F14" s="96">
        <v>906</v>
      </c>
      <c r="G14" s="62">
        <v>884</v>
      </c>
      <c r="H14" s="62">
        <v>862</v>
      </c>
      <c r="I14" s="62">
        <v>841</v>
      </c>
      <c r="J14" s="62">
        <v>822</v>
      </c>
      <c r="K14" s="62">
        <v>803</v>
      </c>
      <c r="L14" s="63">
        <v>785</v>
      </c>
      <c r="M14" s="62">
        <v>768</v>
      </c>
      <c r="N14" s="62">
        <v>752</v>
      </c>
      <c r="O14" s="62">
        <v>736</v>
      </c>
      <c r="P14" s="96">
        <v>721</v>
      </c>
      <c r="Q14" s="66">
        <v>707</v>
      </c>
      <c r="R14" s="62">
        <v>693</v>
      </c>
      <c r="S14" s="190">
        <v>680</v>
      </c>
      <c r="T14" s="190">
        <v>667</v>
      </c>
      <c r="U14" s="96">
        <v>654</v>
      </c>
      <c r="V14" s="65">
        <v>643</v>
      </c>
      <c r="W14" s="62">
        <v>631</v>
      </c>
      <c r="X14" s="62">
        <v>620</v>
      </c>
      <c r="Y14" s="62">
        <v>609</v>
      </c>
      <c r="Z14" s="96">
        <v>599</v>
      </c>
      <c r="AA14" s="65">
        <v>589</v>
      </c>
      <c r="AB14" s="62">
        <v>579</v>
      </c>
      <c r="AC14" s="190">
        <v>570</v>
      </c>
      <c r="AD14" s="62">
        <v>561</v>
      </c>
      <c r="AE14" s="96">
        <v>552</v>
      </c>
      <c r="AF14" s="65">
        <v>544</v>
      </c>
      <c r="AG14" s="62">
        <v>535</v>
      </c>
      <c r="AH14" s="190">
        <v>527</v>
      </c>
      <c r="AI14" s="190">
        <v>520</v>
      </c>
      <c r="AJ14" s="96">
        <v>512</v>
      </c>
      <c r="AK14" s="208">
        <v>505</v>
      </c>
      <c r="AM14" s="6"/>
    </row>
    <row r="15" spans="1:39" ht="15" customHeight="1" x14ac:dyDescent="0.35">
      <c r="A15" s="84" t="s">
        <v>24</v>
      </c>
      <c r="B15" s="62">
        <v>1574</v>
      </c>
      <c r="C15" s="62">
        <v>1531</v>
      </c>
      <c r="D15" s="62">
        <v>1489</v>
      </c>
      <c r="E15" s="62">
        <v>1450</v>
      </c>
      <c r="F15" s="96">
        <v>1413</v>
      </c>
      <c r="G15" s="62">
        <v>1378</v>
      </c>
      <c r="H15" s="62">
        <v>1344</v>
      </c>
      <c r="I15" s="62">
        <v>1312</v>
      </c>
      <c r="J15" s="62">
        <v>1281</v>
      </c>
      <c r="K15" s="62">
        <v>1252</v>
      </c>
      <c r="L15" s="63">
        <v>1225</v>
      </c>
      <c r="M15" s="62">
        <v>1198</v>
      </c>
      <c r="N15" s="62">
        <v>1172</v>
      </c>
      <c r="O15" s="62">
        <v>1148</v>
      </c>
      <c r="P15" s="96">
        <v>1125</v>
      </c>
      <c r="Q15" s="64">
        <v>1102</v>
      </c>
      <c r="R15" s="62">
        <v>1080</v>
      </c>
      <c r="S15" s="190">
        <v>1060</v>
      </c>
      <c r="T15" s="190">
        <v>1040</v>
      </c>
      <c r="U15" s="96">
        <v>1020</v>
      </c>
      <c r="V15" s="64">
        <v>1002</v>
      </c>
      <c r="W15" s="62">
        <v>984</v>
      </c>
      <c r="X15" s="62">
        <v>967</v>
      </c>
      <c r="Y15" s="62">
        <v>950</v>
      </c>
      <c r="Z15" s="96">
        <v>934</v>
      </c>
      <c r="AA15" s="64">
        <v>918</v>
      </c>
      <c r="AB15" s="62">
        <v>903</v>
      </c>
      <c r="AC15" s="190">
        <v>889</v>
      </c>
      <c r="AD15" s="62">
        <v>875</v>
      </c>
      <c r="AE15" s="96">
        <v>861</v>
      </c>
      <c r="AF15" s="64">
        <v>848</v>
      </c>
      <c r="AG15" s="62">
        <v>835</v>
      </c>
      <c r="AH15" s="190">
        <v>822</v>
      </c>
      <c r="AI15" s="190">
        <v>810</v>
      </c>
      <c r="AJ15" s="96">
        <v>799</v>
      </c>
      <c r="AK15" s="208">
        <v>787</v>
      </c>
      <c r="AL15" s="192"/>
    </row>
    <row r="16" spans="1:39" ht="15" customHeight="1" x14ac:dyDescent="0.35">
      <c r="A16" s="84" t="s">
        <v>47</v>
      </c>
      <c r="B16" s="62">
        <v>1343</v>
      </c>
      <c r="C16" s="62">
        <v>1306</v>
      </c>
      <c r="D16" s="62">
        <v>1271</v>
      </c>
      <c r="E16" s="62">
        <v>1237</v>
      </c>
      <c r="F16" s="96">
        <v>1205</v>
      </c>
      <c r="G16" s="62">
        <v>1175</v>
      </c>
      <c r="H16" s="62">
        <v>1147</v>
      </c>
      <c r="I16" s="62">
        <v>1119</v>
      </c>
      <c r="J16" s="62">
        <v>1093</v>
      </c>
      <c r="K16" s="62">
        <v>1068</v>
      </c>
      <c r="L16" s="63">
        <v>1045</v>
      </c>
      <c r="M16" s="62">
        <v>1022</v>
      </c>
      <c r="N16" s="62">
        <v>1000</v>
      </c>
      <c r="O16" s="62">
        <v>979</v>
      </c>
      <c r="P16" s="96">
        <v>959</v>
      </c>
      <c r="Q16" s="64">
        <v>940</v>
      </c>
      <c r="R16" s="62">
        <v>922</v>
      </c>
      <c r="S16" s="190">
        <v>904</v>
      </c>
      <c r="T16" s="190">
        <v>887</v>
      </c>
      <c r="U16" s="96">
        <v>871</v>
      </c>
      <c r="V16" s="65">
        <v>855</v>
      </c>
      <c r="W16" s="62">
        <v>839</v>
      </c>
      <c r="X16" s="62">
        <v>825</v>
      </c>
      <c r="Y16" s="62">
        <v>811</v>
      </c>
      <c r="Z16" s="96">
        <v>797</v>
      </c>
      <c r="AA16" s="64">
        <v>784</v>
      </c>
      <c r="AB16" s="62">
        <v>771</v>
      </c>
      <c r="AC16" s="190">
        <v>758</v>
      </c>
      <c r="AD16" s="62">
        <v>746</v>
      </c>
      <c r="AE16" s="96">
        <v>735</v>
      </c>
      <c r="AF16" s="65">
        <v>723</v>
      </c>
      <c r="AG16" s="62">
        <v>712</v>
      </c>
      <c r="AH16" s="190">
        <v>702</v>
      </c>
      <c r="AI16" s="190">
        <v>691</v>
      </c>
      <c r="AJ16" s="96">
        <v>681</v>
      </c>
      <c r="AK16" s="207">
        <v>672</v>
      </c>
      <c r="AL16" s="192"/>
    </row>
    <row r="17" spans="1:38" ht="15" customHeight="1" x14ac:dyDescent="0.35">
      <c r="A17" s="84" t="s">
        <v>48</v>
      </c>
      <c r="B17" s="62">
        <v>1662</v>
      </c>
      <c r="C17" s="62">
        <v>1615</v>
      </c>
      <c r="D17" s="62">
        <v>1572</v>
      </c>
      <c r="E17" s="62">
        <v>1530</v>
      </c>
      <c r="F17" s="96">
        <v>1491</v>
      </c>
      <c r="G17" s="62">
        <v>1454</v>
      </c>
      <c r="H17" s="62">
        <v>1418</v>
      </c>
      <c r="I17" s="62">
        <v>1385</v>
      </c>
      <c r="J17" s="62">
        <v>1352</v>
      </c>
      <c r="K17" s="62">
        <v>1322</v>
      </c>
      <c r="L17" s="63">
        <v>1292</v>
      </c>
      <c r="M17" s="62">
        <v>1264</v>
      </c>
      <c r="N17" s="62">
        <v>1237</v>
      </c>
      <c r="O17" s="62">
        <v>1212</v>
      </c>
      <c r="P17" s="96">
        <v>1187</v>
      </c>
      <c r="Q17" s="64">
        <v>1163</v>
      </c>
      <c r="R17" s="62">
        <v>1140</v>
      </c>
      <c r="S17" s="190">
        <v>1118</v>
      </c>
      <c r="T17" s="190">
        <v>1097</v>
      </c>
      <c r="U17" s="96">
        <v>1077</v>
      </c>
      <c r="V17" s="65">
        <v>1057</v>
      </c>
      <c r="W17" s="62">
        <v>1039</v>
      </c>
      <c r="X17" s="62">
        <v>1020</v>
      </c>
      <c r="Y17" s="62">
        <v>1003</v>
      </c>
      <c r="Z17" s="96">
        <v>986</v>
      </c>
      <c r="AA17" s="64">
        <v>969</v>
      </c>
      <c r="AB17" s="62">
        <v>953</v>
      </c>
      <c r="AC17" s="190">
        <v>938</v>
      </c>
      <c r="AD17" s="62">
        <v>923</v>
      </c>
      <c r="AE17" s="96">
        <v>909</v>
      </c>
      <c r="AF17" s="65">
        <v>895</v>
      </c>
      <c r="AG17" s="62">
        <v>881</v>
      </c>
      <c r="AH17" s="190">
        <v>868</v>
      </c>
      <c r="AI17" s="190">
        <v>855</v>
      </c>
      <c r="AJ17" s="96">
        <v>843</v>
      </c>
      <c r="AK17" s="207">
        <v>831</v>
      </c>
      <c r="AL17" s="192"/>
    </row>
    <row r="18" spans="1:38" ht="15" customHeight="1" x14ac:dyDescent="0.35">
      <c r="A18" s="85" t="s">
        <v>49</v>
      </c>
      <c r="B18" s="62">
        <v>1538</v>
      </c>
      <c r="C18" s="62">
        <v>1495</v>
      </c>
      <c r="D18" s="62">
        <v>1454</v>
      </c>
      <c r="E18" s="62">
        <v>1416</v>
      </c>
      <c r="F18" s="96">
        <v>1380</v>
      </c>
      <c r="G18" s="62">
        <v>1345</v>
      </c>
      <c r="H18" s="62">
        <v>1313</v>
      </c>
      <c r="I18" s="62">
        <v>1281</v>
      </c>
      <c r="J18" s="62">
        <v>1252</v>
      </c>
      <c r="K18" s="62">
        <v>1223</v>
      </c>
      <c r="L18" s="63">
        <v>1196</v>
      </c>
      <c r="M18" s="62">
        <v>1170</v>
      </c>
      <c r="N18" s="62">
        <v>1145</v>
      </c>
      <c r="O18" s="62">
        <v>1121</v>
      </c>
      <c r="P18" s="96">
        <v>1098</v>
      </c>
      <c r="Q18" s="64">
        <v>1076</v>
      </c>
      <c r="R18" s="62">
        <v>1055</v>
      </c>
      <c r="S18" s="190">
        <v>1035</v>
      </c>
      <c r="T18" s="190">
        <v>1015</v>
      </c>
      <c r="U18" s="96">
        <v>997</v>
      </c>
      <c r="V18" s="65">
        <v>978</v>
      </c>
      <c r="W18" s="62">
        <v>961</v>
      </c>
      <c r="X18" s="62">
        <v>944</v>
      </c>
      <c r="Y18" s="62">
        <v>928</v>
      </c>
      <c r="Z18" s="96">
        <v>912</v>
      </c>
      <c r="AA18" s="64">
        <v>897</v>
      </c>
      <c r="AB18" s="62">
        <v>882</v>
      </c>
      <c r="AC18" s="190">
        <v>868</v>
      </c>
      <c r="AD18" s="62">
        <v>854</v>
      </c>
      <c r="AE18" s="96">
        <v>841</v>
      </c>
      <c r="AF18" s="65">
        <v>828</v>
      </c>
      <c r="AG18" s="62">
        <v>815</v>
      </c>
      <c r="AH18" s="190">
        <v>803</v>
      </c>
      <c r="AI18" s="190">
        <v>791</v>
      </c>
      <c r="AJ18" s="96">
        <v>780</v>
      </c>
      <c r="AK18" s="207">
        <v>769</v>
      </c>
      <c r="AL18" s="194"/>
    </row>
    <row r="19" spans="1:38" ht="15" customHeight="1" x14ac:dyDescent="0.35">
      <c r="A19" s="85" t="s">
        <v>50</v>
      </c>
      <c r="B19" s="62">
        <v>1405</v>
      </c>
      <c r="C19" s="62">
        <v>1366</v>
      </c>
      <c r="D19" s="62">
        <v>1329</v>
      </c>
      <c r="E19" s="62">
        <v>1295</v>
      </c>
      <c r="F19" s="96">
        <v>1261</v>
      </c>
      <c r="G19" s="62">
        <v>1230</v>
      </c>
      <c r="H19" s="62">
        <v>1200</v>
      </c>
      <c r="I19" s="62">
        <v>1171</v>
      </c>
      <c r="J19" s="62">
        <v>1144</v>
      </c>
      <c r="K19" s="62">
        <v>1118</v>
      </c>
      <c r="L19" s="63">
        <v>1093</v>
      </c>
      <c r="M19" s="62">
        <v>1069</v>
      </c>
      <c r="N19" s="62">
        <v>1047</v>
      </c>
      <c r="O19" s="62">
        <v>1025</v>
      </c>
      <c r="P19" s="96">
        <v>1004</v>
      </c>
      <c r="Q19" s="64">
        <v>984</v>
      </c>
      <c r="R19" s="62">
        <v>965</v>
      </c>
      <c r="S19" s="190">
        <v>946</v>
      </c>
      <c r="T19" s="190">
        <v>928</v>
      </c>
      <c r="U19" s="96">
        <v>911</v>
      </c>
      <c r="V19" s="65">
        <v>894</v>
      </c>
      <c r="W19" s="62">
        <v>878</v>
      </c>
      <c r="X19" s="62">
        <v>863</v>
      </c>
      <c r="Y19" s="62">
        <v>848</v>
      </c>
      <c r="Z19" s="96">
        <v>834</v>
      </c>
      <c r="AA19" s="64">
        <v>820</v>
      </c>
      <c r="AB19" s="62">
        <v>806</v>
      </c>
      <c r="AC19" s="190">
        <v>793</v>
      </c>
      <c r="AD19" s="62">
        <v>781</v>
      </c>
      <c r="AE19" s="96">
        <v>769</v>
      </c>
      <c r="AF19" s="65">
        <v>757</v>
      </c>
      <c r="AG19" s="62">
        <v>745</v>
      </c>
      <c r="AH19" s="190">
        <v>734</v>
      </c>
      <c r="AI19" s="190">
        <v>723</v>
      </c>
      <c r="AJ19" s="96">
        <v>713</v>
      </c>
      <c r="AK19" s="207">
        <v>703</v>
      </c>
      <c r="AL19" s="192"/>
    </row>
    <row r="20" spans="1:38" ht="15" customHeight="1" x14ac:dyDescent="0.35">
      <c r="A20" s="85" t="s">
        <v>51</v>
      </c>
      <c r="B20" s="195">
        <f>AVERAGE(B11:B19)</f>
        <v>1493.2222222222222</v>
      </c>
      <c r="C20" s="195">
        <f t="shared" ref="C20:F20" si="0">AVERAGE(C11:C19)</f>
        <v>1451.6666666666667</v>
      </c>
      <c r="D20" s="195">
        <f t="shared" si="0"/>
        <v>1412.3333333333333</v>
      </c>
      <c r="E20" s="195">
        <f t="shared" si="0"/>
        <v>1375.2222222222222</v>
      </c>
      <c r="F20" s="68">
        <f t="shared" si="0"/>
        <v>1339.8888888888889</v>
      </c>
      <c r="G20" s="195">
        <f>AVERAGE(G11:G19)</f>
        <v>1306.6666666666667</v>
      </c>
      <c r="H20" s="195">
        <f t="shared" ref="H20:K20" si="1">AVERAGE(H11:H19)</f>
        <v>1274.7777777777778</v>
      </c>
      <c r="I20" s="195">
        <f t="shared" si="1"/>
        <v>1244.2222222222222</v>
      </c>
      <c r="J20" s="195">
        <f t="shared" si="1"/>
        <v>1215.3333333333333</v>
      </c>
      <c r="K20" s="195">
        <f t="shared" si="1"/>
        <v>1187.7777777777778</v>
      </c>
      <c r="L20" s="67">
        <f>AVERAGE(L11:L19)</f>
        <v>1161.4444444444443</v>
      </c>
      <c r="M20" s="69">
        <f t="shared" ref="M20:U20" si="2">AVERAGE(M11:M19)</f>
        <v>1136.1111111111111</v>
      </c>
      <c r="N20" s="69">
        <f t="shared" si="2"/>
        <v>1111.8888888888889</v>
      </c>
      <c r="O20" s="69">
        <f t="shared" si="2"/>
        <v>1088.7777777777778</v>
      </c>
      <c r="P20" s="67">
        <f t="shared" si="2"/>
        <v>1066.4444444444443</v>
      </c>
      <c r="Q20" s="67">
        <f t="shared" si="2"/>
        <v>1045.2222222222222</v>
      </c>
      <c r="R20" s="69">
        <f t="shared" si="2"/>
        <v>1024.7777777777778</v>
      </c>
      <c r="S20" s="67">
        <f t="shared" si="2"/>
        <v>1005.1111111111111</v>
      </c>
      <c r="T20" s="67">
        <f t="shared" si="2"/>
        <v>986</v>
      </c>
      <c r="U20" s="67">
        <f t="shared" si="2"/>
        <v>967.77777777777783</v>
      </c>
      <c r="V20" s="67">
        <f>AVERAGE(V11:V19)</f>
        <v>950.22222222222217</v>
      </c>
      <c r="W20" s="69">
        <f t="shared" ref="W20:Z20" si="3">AVERAGE(W11:W19)</f>
        <v>933.22222222222217</v>
      </c>
      <c r="X20" s="69">
        <f t="shared" si="3"/>
        <v>916.77777777777783</v>
      </c>
      <c r="Y20" s="69">
        <f t="shared" si="3"/>
        <v>901.11111111111109</v>
      </c>
      <c r="Z20" s="67">
        <f t="shared" si="3"/>
        <v>885.77777777777783</v>
      </c>
      <c r="AA20" s="67">
        <f>AVERAGE(AA11:AA19)</f>
        <v>871</v>
      </c>
      <c r="AB20" s="69">
        <f t="shared" ref="AB20:AE20" si="4">AVERAGE(AB11:AB19)</f>
        <v>856.55555555555554</v>
      </c>
      <c r="AC20" s="67">
        <f t="shared" si="4"/>
        <v>842.77777777777783</v>
      </c>
      <c r="AD20" s="69">
        <f t="shared" si="4"/>
        <v>829.44444444444446</v>
      </c>
      <c r="AE20" s="67">
        <f t="shared" si="4"/>
        <v>816.66666666666663</v>
      </c>
      <c r="AF20" s="67">
        <f>AVERAGE(AF11:AF19)</f>
        <v>804.11111111111109</v>
      </c>
      <c r="AG20" s="69">
        <f t="shared" ref="AG20" si="5">AVERAGE(AG11:AG19)</f>
        <v>791.66666666666663</v>
      </c>
      <c r="AH20" s="67">
        <f>AVERAGE(AH11:AH19)</f>
        <v>779.88888888888891</v>
      </c>
      <c r="AI20" s="67">
        <f>AVERAGE(AI11:AI19)</f>
        <v>768.33333333333337</v>
      </c>
      <c r="AJ20" s="67">
        <f>AVERAGE(AJ11:AJ19)</f>
        <v>757.44444444444446</v>
      </c>
      <c r="AK20" s="209">
        <f>AVERAGE(AK11:AK19)</f>
        <v>746.66666666666663</v>
      </c>
      <c r="AL20" s="191"/>
    </row>
    <row r="21" spans="1:38" ht="15" customHeight="1" x14ac:dyDescent="0.35">
      <c r="A21" s="84" t="s">
        <v>52</v>
      </c>
      <c r="B21" s="62">
        <v>1281</v>
      </c>
      <c r="C21" s="62">
        <v>1245</v>
      </c>
      <c r="D21" s="62">
        <v>1212</v>
      </c>
      <c r="E21" s="62">
        <v>1180</v>
      </c>
      <c r="F21" s="96">
        <v>1149</v>
      </c>
      <c r="G21" s="62">
        <v>1121</v>
      </c>
      <c r="H21" s="62">
        <v>1093</v>
      </c>
      <c r="I21" s="62">
        <v>1067</v>
      </c>
      <c r="J21" s="62">
        <v>1043</v>
      </c>
      <c r="K21" s="62">
        <v>1019</v>
      </c>
      <c r="L21" s="63">
        <v>996</v>
      </c>
      <c r="M21" s="62">
        <v>975</v>
      </c>
      <c r="N21" s="62">
        <v>954</v>
      </c>
      <c r="O21" s="62">
        <v>934</v>
      </c>
      <c r="P21" s="96">
        <v>915</v>
      </c>
      <c r="Q21" s="64">
        <v>897</v>
      </c>
      <c r="R21" s="62">
        <v>879</v>
      </c>
      <c r="S21" s="190">
        <v>862</v>
      </c>
      <c r="T21" s="190">
        <v>846</v>
      </c>
      <c r="U21" s="96">
        <v>830</v>
      </c>
      <c r="V21" s="65">
        <v>815</v>
      </c>
      <c r="W21" s="62">
        <v>801</v>
      </c>
      <c r="X21" s="62">
        <v>786</v>
      </c>
      <c r="Y21" s="62">
        <v>773</v>
      </c>
      <c r="Z21" s="96">
        <v>760</v>
      </c>
      <c r="AA21" s="64">
        <v>747</v>
      </c>
      <c r="AB21" s="62">
        <v>735</v>
      </c>
      <c r="AC21" s="190">
        <v>723</v>
      </c>
      <c r="AD21" s="62">
        <v>712</v>
      </c>
      <c r="AE21" s="96">
        <v>700</v>
      </c>
      <c r="AF21" s="65">
        <v>690</v>
      </c>
      <c r="AG21" s="62">
        <v>679</v>
      </c>
      <c r="AH21" s="190">
        <v>669</v>
      </c>
      <c r="AI21" s="190">
        <v>659</v>
      </c>
      <c r="AJ21" s="96">
        <v>650</v>
      </c>
      <c r="AK21" s="207">
        <v>640</v>
      </c>
      <c r="AL21" s="191"/>
    </row>
    <row r="22" spans="1:38" ht="15" customHeight="1" x14ac:dyDescent="0.35">
      <c r="A22" s="84" t="s">
        <v>79</v>
      </c>
      <c r="B22" s="62">
        <v>1392</v>
      </c>
      <c r="C22" s="62">
        <v>1353</v>
      </c>
      <c r="D22" s="62">
        <v>1317</v>
      </c>
      <c r="E22" s="62">
        <v>1282</v>
      </c>
      <c r="F22" s="96">
        <v>1249</v>
      </c>
      <c r="G22" s="62">
        <v>1218</v>
      </c>
      <c r="H22" s="62">
        <v>1188</v>
      </c>
      <c r="I22" s="62">
        <v>1160</v>
      </c>
      <c r="J22" s="62">
        <v>1133</v>
      </c>
      <c r="K22" s="62">
        <v>1107</v>
      </c>
      <c r="L22" s="63">
        <v>1083</v>
      </c>
      <c r="M22" s="62">
        <v>1059</v>
      </c>
      <c r="N22" s="62">
        <v>1037</v>
      </c>
      <c r="O22" s="62">
        <v>1015</v>
      </c>
      <c r="P22" s="96">
        <v>994</v>
      </c>
      <c r="Q22" s="64">
        <v>974</v>
      </c>
      <c r="R22" s="62">
        <v>955</v>
      </c>
      <c r="S22" s="190">
        <v>937</v>
      </c>
      <c r="T22" s="190">
        <v>919</v>
      </c>
      <c r="U22" s="96">
        <v>902</v>
      </c>
      <c r="V22" s="65">
        <v>886</v>
      </c>
      <c r="W22" s="62">
        <v>870</v>
      </c>
      <c r="X22" s="62">
        <v>855</v>
      </c>
      <c r="Y22" s="62">
        <v>840</v>
      </c>
      <c r="Z22" s="96">
        <v>826</v>
      </c>
      <c r="AA22" s="64">
        <v>812</v>
      </c>
      <c r="AB22" s="62">
        <v>799</v>
      </c>
      <c r="AC22" s="190">
        <v>786</v>
      </c>
      <c r="AD22" s="62">
        <v>773</v>
      </c>
      <c r="AE22" s="96">
        <v>761</v>
      </c>
      <c r="AF22" s="65">
        <v>750</v>
      </c>
      <c r="AG22" s="62">
        <v>738</v>
      </c>
      <c r="AH22" s="190">
        <v>727</v>
      </c>
      <c r="AI22" s="190">
        <v>716</v>
      </c>
      <c r="AJ22" s="96">
        <v>706</v>
      </c>
      <c r="AK22" s="207">
        <v>696</v>
      </c>
      <c r="AL22" s="192"/>
    </row>
    <row r="23" spans="1:38" ht="15" customHeight="1" x14ac:dyDescent="0.35">
      <c r="A23" s="84" t="s">
        <v>53</v>
      </c>
      <c r="B23" s="62">
        <v>1392</v>
      </c>
      <c r="C23" s="62">
        <v>1354</v>
      </c>
      <c r="D23" s="62">
        <v>1317</v>
      </c>
      <c r="E23" s="62">
        <v>1282</v>
      </c>
      <c r="F23" s="96">
        <v>1249</v>
      </c>
      <c r="G23" s="62">
        <v>1218</v>
      </c>
      <c r="H23" s="62">
        <v>1189</v>
      </c>
      <c r="I23" s="62">
        <v>1160</v>
      </c>
      <c r="J23" s="62">
        <v>1133</v>
      </c>
      <c r="K23" s="62">
        <v>1108</v>
      </c>
      <c r="L23" s="63">
        <v>1083</v>
      </c>
      <c r="M23" s="62">
        <v>1059</v>
      </c>
      <c r="N23" s="62">
        <v>1037</v>
      </c>
      <c r="O23" s="62">
        <v>1015</v>
      </c>
      <c r="P23" s="96">
        <v>994</v>
      </c>
      <c r="Q23" s="64">
        <v>975</v>
      </c>
      <c r="R23" s="62">
        <v>955</v>
      </c>
      <c r="S23" s="190">
        <v>937</v>
      </c>
      <c r="T23" s="190">
        <v>919</v>
      </c>
      <c r="U23" s="96">
        <v>902</v>
      </c>
      <c r="V23" s="65">
        <v>886</v>
      </c>
      <c r="W23" s="62">
        <v>870</v>
      </c>
      <c r="X23" s="62">
        <v>855</v>
      </c>
      <c r="Y23" s="62">
        <v>840</v>
      </c>
      <c r="Z23" s="96">
        <v>826</v>
      </c>
      <c r="AA23" s="64">
        <v>812</v>
      </c>
      <c r="AB23" s="62">
        <v>799</v>
      </c>
      <c r="AC23" s="190">
        <v>786</v>
      </c>
      <c r="AD23" s="62">
        <v>773</v>
      </c>
      <c r="AE23" s="96">
        <v>761</v>
      </c>
      <c r="AF23" s="65">
        <v>750</v>
      </c>
      <c r="AG23" s="62">
        <v>738</v>
      </c>
      <c r="AH23" s="190">
        <v>727</v>
      </c>
      <c r="AI23" s="190">
        <v>717</v>
      </c>
      <c r="AJ23" s="96">
        <v>706</v>
      </c>
      <c r="AK23" s="207">
        <v>696</v>
      </c>
      <c r="AL23" s="192"/>
    </row>
    <row r="24" spans="1:38" ht="15" customHeight="1" x14ac:dyDescent="0.35">
      <c r="A24" s="84" t="s">
        <v>54</v>
      </c>
      <c r="B24" s="62">
        <v>1085</v>
      </c>
      <c r="C24" s="62">
        <v>1055</v>
      </c>
      <c r="D24" s="62">
        <v>1026</v>
      </c>
      <c r="E24" s="62">
        <v>999</v>
      </c>
      <c r="F24" s="96">
        <v>974</v>
      </c>
      <c r="G24" s="62">
        <v>949</v>
      </c>
      <c r="H24" s="62">
        <v>926</v>
      </c>
      <c r="I24" s="62">
        <v>904</v>
      </c>
      <c r="J24" s="62">
        <v>883</v>
      </c>
      <c r="K24" s="62">
        <v>863</v>
      </c>
      <c r="L24" s="63">
        <v>844</v>
      </c>
      <c r="M24" s="62">
        <v>825</v>
      </c>
      <c r="N24" s="62">
        <v>808</v>
      </c>
      <c r="O24" s="62">
        <v>791</v>
      </c>
      <c r="P24" s="96">
        <v>775</v>
      </c>
      <c r="Q24" s="64">
        <v>759</v>
      </c>
      <c r="R24" s="62">
        <v>744</v>
      </c>
      <c r="S24" s="190">
        <v>730</v>
      </c>
      <c r="T24" s="190">
        <v>716</v>
      </c>
      <c r="U24" s="96">
        <v>703</v>
      </c>
      <c r="V24" s="65">
        <v>690</v>
      </c>
      <c r="W24" s="62">
        <v>678</v>
      </c>
      <c r="X24" s="62">
        <v>666</v>
      </c>
      <c r="Y24" s="62">
        <v>655</v>
      </c>
      <c r="Z24" s="96">
        <v>644</v>
      </c>
      <c r="AA24" s="64">
        <v>633</v>
      </c>
      <c r="AB24" s="62">
        <v>622</v>
      </c>
      <c r="AC24" s="190">
        <v>612</v>
      </c>
      <c r="AD24" s="62">
        <v>603</v>
      </c>
      <c r="AE24" s="96">
        <v>593</v>
      </c>
      <c r="AF24" s="65">
        <v>584</v>
      </c>
      <c r="AG24" s="62">
        <v>575</v>
      </c>
      <c r="AH24" s="190">
        <v>567</v>
      </c>
      <c r="AI24" s="190">
        <v>558</v>
      </c>
      <c r="AJ24" s="96">
        <v>550</v>
      </c>
      <c r="AK24" s="207">
        <v>542</v>
      </c>
      <c r="AL24" s="192"/>
    </row>
    <row r="25" spans="1:38" ht="15" customHeight="1" x14ac:dyDescent="0.35">
      <c r="A25" s="84" t="s">
        <v>55</v>
      </c>
      <c r="B25" s="62">
        <v>1183</v>
      </c>
      <c r="C25" s="62">
        <v>1150</v>
      </c>
      <c r="D25" s="62">
        <v>1119</v>
      </c>
      <c r="E25" s="62">
        <v>1090</v>
      </c>
      <c r="F25" s="96">
        <v>1062</v>
      </c>
      <c r="G25" s="62">
        <v>1035</v>
      </c>
      <c r="H25" s="62">
        <v>1010</v>
      </c>
      <c r="I25" s="62">
        <v>986</v>
      </c>
      <c r="J25" s="62">
        <v>963</v>
      </c>
      <c r="K25" s="62">
        <v>941</v>
      </c>
      <c r="L25" s="63">
        <v>920</v>
      </c>
      <c r="M25" s="62">
        <v>900</v>
      </c>
      <c r="N25" s="62">
        <v>881</v>
      </c>
      <c r="O25" s="62">
        <v>863</v>
      </c>
      <c r="P25" s="96">
        <v>845</v>
      </c>
      <c r="Q25" s="64">
        <v>828</v>
      </c>
      <c r="R25" s="62">
        <v>812</v>
      </c>
      <c r="S25" s="190">
        <v>796</v>
      </c>
      <c r="T25" s="190">
        <v>781</v>
      </c>
      <c r="U25" s="96">
        <v>767</v>
      </c>
      <c r="V25" s="65">
        <v>753</v>
      </c>
      <c r="W25" s="62">
        <v>739</v>
      </c>
      <c r="X25" s="62">
        <v>726</v>
      </c>
      <c r="Y25" s="62">
        <v>714</v>
      </c>
      <c r="Z25" s="96">
        <v>702</v>
      </c>
      <c r="AA25" s="64">
        <v>690</v>
      </c>
      <c r="AB25" s="62">
        <v>679</v>
      </c>
      <c r="AC25" s="190">
        <v>668</v>
      </c>
      <c r="AD25" s="62">
        <v>657</v>
      </c>
      <c r="AE25" s="96">
        <v>647</v>
      </c>
      <c r="AF25" s="65">
        <v>637</v>
      </c>
      <c r="AG25" s="62">
        <v>627</v>
      </c>
      <c r="AH25" s="190">
        <v>618</v>
      </c>
      <c r="AI25" s="190">
        <v>609</v>
      </c>
      <c r="AJ25" s="96">
        <v>600</v>
      </c>
      <c r="AK25" s="207">
        <v>592</v>
      </c>
      <c r="AL25" s="192"/>
    </row>
    <row r="26" spans="1:38" ht="15" customHeight="1" x14ac:dyDescent="0.25">
      <c r="A26" s="84" t="s">
        <v>56</v>
      </c>
      <c r="B26" s="195">
        <f t="shared" ref="B26:F26" si="6">AVERAGE(B21:B25)</f>
        <v>1266.5999999999999</v>
      </c>
      <c r="C26" s="195">
        <f t="shared" si="6"/>
        <v>1231.4000000000001</v>
      </c>
      <c r="D26" s="195">
        <f t="shared" si="6"/>
        <v>1198.2</v>
      </c>
      <c r="E26" s="195">
        <f t="shared" si="6"/>
        <v>1166.5999999999999</v>
      </c>
      <c r="F26" s="68">
        <f t="shared" si="6"/>
        <v>1136.5999999999999</v>
      </c>
      <c r="G26" s="195">
        <f>AVERAGE(G21:G25)</f>
        <v>1108.2</v>
      </c>
      <c r="H26" s="195">
        <f t="shared" ref="H26:K26" si="7">AVERAGE(H21:H25)</f>
        <v>1081.2</v>
      </c>
      <c r="I26" s="195">
        <f t="shared" si="7"/>
        <v>1055.4000000000001</v>
      </c>
      <c r="J26" s="195">
        <f t="shared" si="7"/>
        <v>1031</v>
      </c>
      <c r="K26" s="68">
        <f t="shared" si="7"/>
        <v>1007.6</v>
      </c>
      <c r="L26" s="69">
        <f>AVERAGE(L21:L25)</f>
        <v>985.2</v>
      </c>
      <c r="M26" s="195">
        <f t="shared" ref="M26:U26" si="8">AVERAGE(M21:M25)</f>
        <v>963.6</v>
      </c>
      <c r="N26" s="195">
        <f t="shared" si="8"/>
        <v>943.4</v>
      </c>
      <c r="O26" s="195">
        <f t="shared" si="8"/>
        <v>923.6</v>
      </c>
      <c r="P26" s="68">
        <f t="shared" si="8"/>
        <v>904.6</v>
      </c>
      <c r="Q26" s="69">
        <f t="shared" si="8"/>
        <v>886.6</v>
      </c>
      <c r="R26" s="195">
        <f t="shared" si="8"/>
        <v>869</v>
      </c>
      <c r="S26" s="196">
        <f t="shared" si="8"/>
        <v>852.4</v>
      </c>
      <c r="T26" s="196">
        <f t="shared" si="8"/>
        <v>836.2</v>
      </c>
      <c r="U26" s="68">
        <f t="shared" si="8"/>
        <v>820.8</v>
      </c>
      <c r="V26" s="69">
        <f>AVERAGE(V21:V25)</f>
        <v>806</v>
      </c>
      <c r="W26" s="195">
        <f t="shared" ref="W26:Z26" si="9">AVERAGE(W21:W25)</f>
        <v>791.6</v>
      </c>
      <c r="X26" s="195">
        <f t="shared" si="9"/>
        <v>777.6</v>
      </c>
      <c r="Y26" s="195">
        <f t="shared" si="9"/>
        <v>764.4</v>
      </c>
      <c r="Z26" s="68">
        <f t="shared" si="9"/>
        <v>751.6</v>
      </c>
      <c r="AA26" s="69">
        <f>AVERAGE(AA21:AA25)</f>
        <v>738.8</v>
      </c>
      <c r="AB26" s="195">
        <f t="shared" ref="AB26:AE26" si="10">AVERAGE(AB21:AB25)</f>
        <v>726.8</v>
      </c>
      <c r="AC26" s="196">
        <f t="shared" si="10"/>
        <v>715</v>
      </c>
      <c r="AD26" s="195">
        <f t="shared" si="10"/>
        <v>703.6</v>
      </c>
      <c r="AE26" s="68">
        <f t="shared" si="10"/>
        <v>692.4</v>
      </c>
      <c r="AF26" s="69">
        <f>AVERAGE(AF21:AF25)</f>
        <v>682.2</v>
      </c>
      <c r="AG26" s="195">
        <f t="shared" ref="AG26:AJ26" si="11">AVERAGE(AG21:AG25)</f>
        <v>671.4</v>
      </c>
      <c r="AH26" s="196">
        <f t="shared" si="11"/>
        <v>661.6</v>
      </c>
      <c r="AI26" s="196">
        <f t="shared" si="11"/>
        <v>651.79999999999995</v>
      </c>
      <c r="AJ26" s="68">
        <f t="shared" si="11"/>
        <v>642.4</v>
      </c>
      <c r="AK26" s="209">
        <f>AVERAGE(AK21:AK25)</f>
        <v>633.20000000000005</v>
      </c>
      <c r="AL26" s="193"/>
    </row>
    <row r="27" spans="1:38" ht="15" customHeight="1" x14ac:dyDescent="0.25">
      <c r="A27" s="71"/>
      <c r="B27" s="70"/>
      <c r="C27" s="70"/>
      <c r="D27" s="71"/>
      <c r="E27" s="70"/>
      <c r="F27" s="70"/>
      <c r="G27" s="70"/>
      <c r="H27" s="70"/>
      <c r="I27" s="70"/>
      <c r="J27" s="70"/>
    </row>
    <row r="28" spans="1:38" ht="15" customHeight="1" thickBot="1" x14ac:dyDescent="0.3">
      <c r="A28" s="78" t="s">
        <v>69</v>
      </c>
      <c r="B28" s="86" t="s">
        <v>37</v>
      </c>
      <c r="C28" s="70"/>
      <c r="D28" s="70"/>
      <c r="E28" s="70"/>
      <c r="F28" s="70"/>
      <c r="G28" s="70"/>
      <c r="H28" s="70"/>
      <c r="I28" s="70"/>
      <c r="J28" s="70"/>
    </row>
    <row r="29" spans="1:38" ht="15" customHeight="1" x14ac:dyDescent="0.25">
      <c r="A29" s="87" t="s">
        <v>36</v>
      </c>
      <c r="B29" s="88">
        <v>2.46</v>
      </c>
      <c r="C29" s="70"/>
      <c r="D29" s="70"/>
      <c r="E29" s="70"/>
      <c r="F29" s="70"/>
      <c r="G29" s="70"/>
      <c r="H29" s="70"/>
      <c r="I29" s="70"/>
      <c r="J29" s="70"/>
    </row>
    <row r="30" spans="1:38" ht="15" customHeight="1" x14ac:dyDescent="0.25">
      <c r="A30" s="75" t="s">
        <v>19</v>
      </c>
      <c r="B30" s="89">
        <v>2.25</v>
      </c>
      <c r="C30" s="70"/>
      <c r="D30" s="70"/>
      <c r="E30" s="70"/>
      <c r="F30" s="70"/>
      <c r="G30" s="70"/>
      <c r="H30" s="70"/>
      <c r="I30" s="70"/>
      <c r="J30" s="70"/>
    </row>
    <row r="31" spans="1:38" ht="15" customHeight="1" x14ac:dyDescent="0.25">
      <c r="A31" s="75" t="s">
        <v>16</v>
      </c>
      <c r="B31" s="89">
        <v>2.5</v>
      </c>
      <c r="C31" s="70"/>
      <c r="D31" s="70"/>
      <c r="E31" s="70"/>
      <c r="F31" s="70"/>
      <c r="G31" s="70"/>
      <c r="H31" s="70"/>
      <c r="I31" s="70"/>
      <c r="J31" s="70"/>
    </row>
    <row r="32" spans="1:38" ht="15" customHeight="1" x14ac:dyDescent="0.25">
      <c r="A32" s="75" t="s">
        <v>17</v>
      </c>
      <c r="B32" s="89">
        <v>2.75</v>
      </c>
      <c r="C32" s="70"/>
      <c r="D32" s="70"/>
      <c r="E32" s="70"/>
      <c r="F32" s="70"/>
      <c r="G32" s="70"/>
      <c r="H32" s="70"/>
      <c r="I32" s="70"/>
      <c r="J32" s="70"/>
    </row>
    <row r="33" spans="1:11" ht="15" customHeight="1" x14ac:dyDescent="0.25">
      <c r="A33" s="75" t="s">
        <v>18</v>
      </c>
      <c r="B33" s="89">
        <v>3.03</v>
      </c>
      <c r="C33" s="71"/>
      <c r="D33" s="258"/>
      <c r="E33" s="258"/>
      <c r="F33" s="70"/>
      <c r="I33" s="70"/>
      <c r="J33" s="70"/>
    </row>
    <row r="34" spans="1:11" ht="15" customHeight="1" x14ac:dyDescent="0.25">
      <c r="A34" s="70"/>
      <c r="B34" s="70"/>
      <c r="C34" s="70"/>
      <c r="D34" s="70"/>
      <c r="E34" s="70"/>
      <c r="F34" s="70"/>
      <c r="G34" s="70"/>
      <c r="H34" s="70"/>
    </row>
    <row r="35" spans="1:11" ht="15" customHeight="1" thickBot="1" x14ac:dyDescent="0.3">
      <c r="A35" s="90" t="s">
        <v>142</v>
      </c>
      <c r="B35" s="259" t="s">
        <v>121</v>
      </c>
      <c r="C35" s="260"/>
      <c r="D35" s="260"/>
      <c r="E35" s="260"/>
      <c r="F35" s="260"/>
      <c r="G35" s="260"/>
      <c r="H35" s="261"/>
    </row>
    <row r="36" spans="1:11" ht="15" customHeight="1" thickBot="1" x14ac:dyDescent="0.3">
      <c r="A36" s="101" t="s">
        <v>26</v>
      </c>
      <c r="B36" s="179" t="s">
        <v>122</v>
      </c>
      <c r="C36" s="200" t="s">
        <v>123</v>
      </c>
      <c r="D36" s="199" t="s">
        <v>124</v>
      </c>
      <c r="E36" s="200" t="s">
        <v>125</v>
      </c>
      <c r="F36" s="199" t="s">
        <v>126</v>
      </c>
      <c r="G36" s="200" t="s">
        <v>127</v>
      </c>
      <c r="H36" s="180" t="s">
        <v>120</v>
      </c>
    </row>
    <row r="37" spans="1:11" ht="15" customHeight="1" x14ac:dyDescent="0.25">
      <c r="A37" s="101" t="s">
        <v>61</v>
      </c>
      <c r="B37" s="113">
        <v>38</v>
      </c>
      <c r="C37" s="201">
        <v>36</v>
      </c>
      <c r="D37" s="203">
        <v>32</v>
      </c>
      <c r="E37" s="201">
        <v>28</v>
      </c>
      <c r="F37" s="202">
        <v>24</v>
      </c>
      <c r="G37" s="201">
        <v>22</v>
      </c>
      <c r="H37" s="204">
        <v>20</v>
      </c>
      <c r="I37" s="1"/>
      <c r="J37" s="1"/>
    </row>
    <row r="38" spans="1:11" ht="15" customHeight="1" x14ac:dyDescent="0.25">
      <c r="A38" s="70"/>
      <c r="B38" s="70"/>
      <c r="C38" s="97"/>
      <c r="D38" s="70"/>
      <c r="E38" s="97"/>
      <c r="F38" s="198"/>
      <c r="G38" s="112"/>
      <c r="H38" s="97"/>
      <c r="I38" s="70"/>
      <c r="J38" s="71"/>
      <c r="K38" s="1"/>
    </row>
    <row r="39" spans="1:11" ht="15" customHeight="1" thickBot="1" x14ac:dyDescent="0.3">
      <c r="A39" s="90" t="s">
        <v>143</v>
      </c>
      <c r="B39" s="52" t="s">
        <v>29</v>
      </c>
      <c r="C39" s="52" t="s">
        <v>77</v>
      </c>
      <c r="D39" s="52" t="s">
        <v>27</v>
      </c>
      <c r="E39" s="53" t="s">
        <v>78</v>
      </c>
      <c r="F39" s="91" t="s">
        <v>30</v>
      </c>
      <c r="G39" s="82" t="s">
        <v>28</v>
      </c>
      <c r="H39" s="70"/>
      <c r="I39" s="70"/>
      <c r="J39" s="70"/>
    </row>
    <row r="40" spans="1:11" ht="15" customHeight="1" x14ac:dyDescent="0.25">
      <c r="A40" s="92" t="s">
        <v>14</v>
      </c>
      <c r="B40" s="116">
        <v>0</v>
      </c>
      <c r="C40" s="117">
        <v>0</v>
      </c>
      <c r="D40" s="118">
        <f>AVERAGE(B40,F40)</f>
        <v>0</v>
      </c>
      <c r="E40" s="118">
        <v>0</v>
      </c>
      <c r="F40" s="119">
        <v>0</v>
      </c>
      <c r="G40" s="93">
        <f>MATCH(Rekenblad!B33,Parameters!A39:A42,0)</f>
        <v>3</v>
      </c>
      <c r="H40" s="70"/>
      <c r="I40" s="70"/>
      <c r="J40" s="70"/>
    </row>
    <row r="41" spans="1:11" ht="15" customHeight="1" x14ac:dyDescent="0.25">
      <c r="A41" s="94" t="s">
        <v>0</v>
      </c>
      <c r="B41" s="116">
        <v>1.9</v>
      </c>
      <c r="C41" s="117">
        <f>AVERAGE(B41,D41)</f>
        <v>2.0999999999999996</v>
      </c>
      <c r="D41" s="116">
        <f>AVERAGE(B41,F41)</f>
        <v>2.2999999999999998</v>
      </c>
      <c r="E41" s="117">
        <f t="shared" ref="E41:E42" si="12">AVERAGE(D41,F41)</f>
        <v>2.5</v>
      </c>
      <c r="F41" s="119">
        <v>2.7</v>
      </c>
      <c r="G41" s="93">
        <f>MATCH(Rekenblad!D33,Parameters!A39:F39,0)</f>
        <v>2</v>
      </c>
      <c r="H41" s="70"/>
      <c r="I41" s="70"/>
      <c r="J41" s="70"/>
    </row>
    <row r="42" spans="1:11" ht="15" customHeight="1" x14ac:dyDescent="0.25">
      <c r="A42" s="94" t="s">
        <v>15</v>
      </c>
      <c r="B42" s="116">
        <v>2.7</v>
      </c>
      <c r="C42" s="117">
        <f>AVERAGE(B42,D42)</f>
        <v>2.875</v>
      </c>
      <c r="D42" s="116">
        <f>AVERAGE(B42,F42)</f>
        <v>3.05</v>
      </c>
      <c r="E42" s="117">
        <f t="shared" si="12"/>
        <v>3.2249999999999996</v>
      </c>
      <c r="F42" s="119">
        <v>3.4</v>
      </c>
      <c r="G42" s="95"/>
      <c r="H42" s="70"/>
      <c r="I42" s="70"/>
      <c r="J42" s="70"/>
    </row>
    <row r="43" spans="1:11" ht="15" customHeight="1" x14ac:dyDescent="0.25">
      <c r="A43" s="70"/>
      <c r="B43" s="70"/>
      <c r="C43" s="70"/>
      <c r="D43" s="96"/>
      <c r="E43" s="54"/>
      <c r="F43" s="70"/>
      <c r="G43" s="97"/>
      <c r="H43" s="70"/>
      <c r="I43" s="70"/>
      <c r="J43" s="70"/>
    </row>
    <row r="44" spans="1:11" ht="15" customHeight="1" thickBot="1" x14ac:dyDescent="0.3">
      <c r="A44" s="90" t="s">
        <v>70</v>
      </c>
      <c r="B44" s="98" t="s">
        <v>129</v>
      </c>
      <c r="C44" s="210" t="s">
        <v>132</v>
      </c>
      <c r="D44" s="70"/>
      <c r="E44" s="184" t="s">
        <v>111</v>
      </c>
      <c r="F44" s="185" t="s">
        <v>104</v>
      </c>
      <c r="G44" s="86" t="s">
        <v>105</v>
      </c>
      <c r="H44" s="70"/>
      <c r="I44" s="70"/>
      <c r="J44" s="70"/>
    </row>
    <row r="45" spans="1:11" ht="15" customHeight="1" x14ac:dyDescent="0.25">
      <c r="A45" s="94" t="s">
        <v>96</v>
      </c>
      <c r="B45" s="116">
        <f>55/60</f>
        <v>0.91666666666666663</v>
      </c>
      <c r="C45" s="211">
        <v>30</v>
      </c>
      <c r="D45" s="70"/>
      <c r="E45" s="75" t="s">
        <v>106</v>
      </c>
      <c r="F45" s="182" t="s">
        <v>113</v>
      </c>
      <c r="G45" s="183" t="s">
        <v>114</v>
      </c>
      <c r="H45" s="70"/>
      <c r="I45" s="70"/>
      <c r="J45" s="70"/>
    </row>
    <row r="46" spans="1:11" ht="15" customHeight="1" x14ac:dyDescent="0.25">
      <c r="A46" s="94" t="s">
        <v>97</v>
      </c>
      <c r="B46" s="116">
        <f>65/60</f>
        <v>1.0833333333333333</v>
      </c>
      <c r="C46" s="211">
        <v>30</v>
      </c>
      <c r="D46" s="70"/>
      <c r="E46" s="75" t="s">
        <v>107</v>
      </c>
      <c r="F46" s="182" t="s">
        <v>110</v>
      </c>
      <c r="G46" s="183" t="s">
        <v>109</v>
      </c>
      <c r="H46" s="70"/>
      <c r="I46" s="70"/>
      <c r="J46" s="70"/>
    </row>
    <row r="47" spans="1:11" ht="15" customHeight="1" x14ac:dyDescent="0.25">
      <c r="A47" s="94" t="s">
        <v>98</v>
      </c>
      <c r="B47" s="116">
        <f>65/60</f>
        <v>1.0833333333333333</v>
      </c>
      <c r="C47" s="211">
        <v>60</v>
      </c>
      <c r="D47" s="70"/>
      <c r="E47" s="75" t="s">
        <v>108</v>
      </c>
      <c r="F47" s="182" t="s">
        <v>112</v>
      </c>
      <c r="G47" s="183" t="s">
        <v>109</v>
      </c>
      <c r="H47" s="70"/>
      <c r="I47" s="70"/>
      <c r="J47" s="70"/>
    </row>
    <row r="48" spans="1:11" ht="15" customHeight="1" x14ac:dyDescent="0.25">
      <c r="A48" s="94" t="s">
        <v>99</v>
      </c>
      <c r="B48" s="116">
        <f>65/60</f>
        <v>1.0833333333333333</v>
      </c>
      <c r="C48" s="211">
        <v>40</v>
      </c>
      <c r="D48" s="70"/>
      <c r="H48" s="70"/>
      <c r="I48" s="70"/>
      <c r="J48" s="70"/>
    </row>
    <row r="49" spans="1:10" ht="15" customHeight="1" x14ac:dyDescent="0.25">
      <c r="A49" s="94" t="s">
        <v>100</v>
      </c>
      <c r="B49" s="116">
        <f>65/60</f>
        <v>1.0833333333333333</v>
      </c>
      <c r="C49" s="211">
        <v>80</v>
      </c>
      <c r="D49" s="70"/>
      <c r="E49" s="70"/>
      <c r="F49" s="70"/>
      <c r="G49" s="70"/>
      <c r="H49" s="70"/>
      <c r="I49" s="70"/>
      <c r="J49" s="70"/>
    </row>
    <row r="50" spans="1:10" ht="15" customHeight="1" x14ac:dyDescent="0.25">
      <c r="A50" s="94" t="s">
        <v>135</v>
      </c>
      <c r="B50" s="116">
        <f>65/60</f>
        <v>1.0833333333333333</v>
      </c>
      <c r="C50" s="89">
        <v>90</v>
      </c>
      <c r="D50" s="70"/>
      <c r="E50" s="70"/>
      <c r="F50" s="70"/>
      <c r="G50" s="70"/>
      <c r="H50" s="70"/>
      <c r="I50" s="70"/>
      <c r="J50" s="70"/>
    </row>
    <row r="51" spans="1:10" ht="15" customHeight="1" x14ac:dyDescent="0.25">
      <c r="A51" s="70"/>
      <c r="B51" s="70"/>
      <c r="C51" s="70"/>
      <c r="D51" s="70"/>
      <c r="E51" s="70"/>
      <c r="F51" s="70"/>
      <c r="G51" s="70"/>
      <c r="H51" s="70"/>
      <c r="I51" s="70"/>
      <c r="J51" s="70"/>
    </row>
    <row r="52" spans="1:10" ht="15" customHeight="1" thickBot="1" x14ac:dyDescent="0.3">
      <c r="A52" s="90" t="s">
        <v>130</v>
      </c>
      <c r="B52" s="100"/>
      <c r="C52" s="70"/>
      <c r="D52" s="70"/>
      <c r="E52" s="70"/>
      <c r="F52" s="70"/>
      <c r="G52" s="70"/>
      <c r="H52" s="70"/>
      <c r="I52" s="70"/>
      <c r="J52" s="70"/>
    </row>
    <row r="53" spans="1:10" ht="15" customHeight="1" x14ac:dyDescent="0.25">
      <c r="A53" s="101" t="s">
        <v>71</v>
      </c>
      <c r="B53" s="114">
        <v>35</v>
      </c>
      <c r="C53" s="70"/>
      <c r="D53" s="70"/>
      <c r="E53" s="70"/>
      <c r="F53" s="70"/>
      <c r="G53" s="70"/>
      <c r="H53" s="70"/>
      <c r="I53" s="70"/>
      <c r="J53" s="70"/>
    </row>
    <row r="54" spans="1:10" ht="15" customHeight="1" x14ac:dyDescent="0.25">
      <c r="A54" s="94" t="s">
        <v>72</v>
      </c>
      <c r="B54" s="115">
        <f>B53/60</f>
        <v>0.58333333333333337</v>
      </c>
      <c r="C54" s="70"/>
      <c r="D54" s="70"/>
      <c r="E54" s="70"/>
      <c r="F54" s="70"/>
      <c r="G54" s="70"/>
      <c r="H54" s="70"/>
      <c r="I54" s="70"/>
      <c r="J54" s="70"/>
    </row>
    <row r="55" spans="1:10" ht="15" customHeight="1" x14ac:dyDescent="0.25">
      <c r="A55" s="70"/>
      <c r="B55" s="70"/>
      <c r="C55" s="70"/>
      <c r="D55" s="70"/>
      <c r="E55" s="70"/>
      <c r="F55" s="70"/>
      <c r="G55" s="70"/>
      <c r="H55" s="70"/>
      <c r="I55" s="70"/>
      <c r="J55" s="70"/>
    </row>
    <row r="56" spans="1:10" ht="15" customHeight="1" thickBot="1" x14ac:dyDescent="0.3">
      <c r="A56" s="90" t="s">
        <v>73</v>
      </c>
      <c r="B56" s="99" t="s">
        <v>61</v>
      </c>
      <c r="C56" s="70"/>
      <c r="D56" s="70"/>
      <c r="E56" s="70"/>
      <c r="F56" s="70"/>
      <c r="G56" s="70"/>
      <c r="H56" s="70"/>
      <c r="I56" s="70"/>
      <c r="J56" s="70"/>
    </row>
    <row r="57" spans="1:10" ht="15" customHeight="1" x14ac:dyDescent="0.25">
      <c r="A57" s="212" t="s">
        <v>1</v>
      </c>
      <c r="B57" s="117">
        <v>0</v>
      </c>
      <c r="C57" s="70"/>
      <c r="D57" s="70"/>
      <c r="E57" s="70"/>
      <c r="F57" s="70"/>
      <c r="G57" s="70"/>
      <c r="H57" s="70"/>
      <c r="I57" s="70"/>
      <c r="J57" s="70"/>
    </row>
    <row r="58" spans="1:10" ht="15" customHeight="1" x14ac:dyDescent="0.25">
      <c r="A58" s="213" t="s">
        <v>2</v>
      </c>
      <c r="B58" s="117">
        <v>1.5</v>
      </c>
      <c r="C58" s="70"/>
      <c r="D58" s="70"/>
      <c r="E58" s="70"/>
      <c r="F58" s="70"/>
      <c r="G58" s="70"/>
      <c r="H58" s="70"/>
      <c r="I58" s="70"/>
      <c r="J58" s="70"/>
    </row>
    <row r="59" spans="1:10" ht="15" customHeight="1" x14ac:dyDescent="0.25">
      <c r="A59" s="70"/>
      <c r="B59" s="70"/>
      <c r="C59" s="70"/>
      <c r="D59" s="70"/>
      <c r="E59" s="70"/>
      <c r="F59" s="70"/>
      <c r="G59" s="70"/>
      <c r="H59" s="70"/>
      <c r="I59" s="70"/>
      <c r="J59" s="70"/>
    </row>
    <row r="60" spans="1:10" ht="15" customHeight="1" thickBot="1" x14ac:dyDescent="0.3">
      <c r="A60" s="78" t="s">
        <v>74</v>
      </c>
      <c r="B60" s="102"/>
      <c r="C60" s="70"/>
      <c r="D60" s="70"/>
      <c r="E60" s="70"/>
      <c r="F60" s="70"/>
      <c r="G60" s="70"/>
      <c r="H60" s="70"/>
      <c r="I60" s="70"/>
      <c r="J60" s="70"/>
    </row>
    <row r="61" spans="1:10" ht="15" customHeight="1" x14ac:dyDescent="0.25">
      <c r="A61" s="74"/>
      <c r="B61" s="88" t="s">
        <v>34</v>
      </c>
      <c r="C61" s="70"/>
      <c r="D61" s="70"/>
      <c r="E61" s="70"/>
      <c r="F61" s="70"/>
      <c r="G61" s="70"/>
      <c r="H61" s="70"/>
      <c r="I61" s="70"/>
      <c r="J61" s="70"/>
    </row>
    <row r="62" spans="1:10" ht="15" customHeight="1" x14ac:dyDescent="0.25">
      <c r="A62" s="75"/>
      <c r="B62" s="103" t="s">
        <v>35</v>
      </c>
      <c r="C62" s="70"/>
      <c r="D62" s="70"/>
      <c r="E62" s="70"/>
      <c r="F62" s="70"/>
      <c r="G62" s="70"/>
      <c r="H62" s="70"/>
      <c r="I62" s="70"/>
      <c r="J62" s="70"/>
    </row>
    <row r="63" spans="1:10" ht="15" customHeight="1" x14ac:dyDescent="0.25">
      <c r="A63" s="71"/>
      <c r="B63" s="104"/>
      <c r="C63" s="70"/>
      <c r="D63" s="70"/>
      <c r="E63" s="70"/>
      <c r="F63" s="70"/>
      <c r="G63" s="70"/>
      <c r="H63" s="70"/>
      <c r="I63" s="70"/>
      <c r="J63" s="70"/>
    </row>
    <row r="64" spans="1:10" ht="15" customHeight="1" x14ac:dyDescent="0.25">
      <c r="A64" s="71"/>
      <c r="B64" s="104"/>
      <c r="C64" s="70"/>
      <c r="D64" s="70"/>
      <c r="E64" s="70"/>
      <c r="F64" s="70"/>
      <c r="G64" s="70"/>
      <c r="H64" s="70"/>
      <c r="I64" s="70"/>
      <c r="J64" s="70"/>
    </row>
    <row r="65" spans="1:11" ht="15" customHeight="1" x14ac:dyDescent="0.25">
      <c r="A65" s="254" t="s">
        <v>38</v>
      </c>
      <c r="B65" s="254"/>
      <c r="C65" s="254"/>
      <c r="D65" s="254"/>
      <c r="E65" s="254"/>
      <c r="F65" s="254"/>
      <c r="G65" s="254"/>
      <c r="H65" s="254"/>
      <c r="I65" s="254"/>
      <c r="J65" s="254"/>
    </row>
    <row r="66" spans="1:11" ht="6" customHeight="1" x14ac:dyDescent="0.25"/>
    <row r="67" spans="1:11" x14ac:dyDescent="0.25">
      <c r="B67" s="262" t="s">
        <v>128</v>
      </c>
      <c r="C67" s="262"/>
      <c r="D67" s="262"/>
      <c r="E67" s="262"/>
      <c r="F67" s="262"/>
      <c r="G67" s="262"/>
      <c r="H67" s="262"/>
      <c r="I67" s="262"/>
      <c r="J67" s="262"/>
    </row>
    <row r="68" spans="1:11" ht="15" customHeight="1" x14ac:dyDescent="0.25">
      <c r="B68" s="263" t="s">
        <v>39</v>
      </c>
      <c r="C68" s="263"/>
      <c r="D68" s="263"/>
      <c r="E68" s="263"/>
      <c r="F68" s="263"/>
      <c r="G68" s="263"/>
      <c r="H68" s="263"/>
      <c r="I68" s="263"/>
      <c r="J68" s="263"/>
    </row>
    <row r="69" spans="1:11" ht="15" customHeight="1" x14ac:dyDescent="0.25">
      <c r="B69" s="263" t="s">
        <v>146</v>
      </c>
      <c r="C69" s="263"/>
      <c r="D69" s="263"/>
      <c r="E69" s="263"/>
      <c r="F69" s="263"/>
      <c r="G69" s="263"/>
      <c r="H69" s="263"/>
      <c r="I69" s="263"/>
      <c r="J69" s="263"/>
    </row>
    <row r="70" spans="1:11" x14ac:dyDescent="0.25">
      <c r="A70" s="1"/>
      <c r="B70" s="263"/>
      <c r="C70" s="263"/>
      <c r="D70" s="263"/>
      <c r="E70" s="263"/>
      <c r="F70" s="263"/>
      <c r="G70" s="263"/>
      <c r="H70" s="263"/>
      <c r="I70" s="263"/>
      <c r="J70" s="263"/>
    </row>
    <row r="71" spans="1:11" ht="15" customHeight="1" x14ac:dyDescent="0.25">
      <c r="B71" s="263" t="s">
        <v>40</v>
      </c>
      <c r="C71" s="263"/>
      <c r="D71" s="263"/>
      <c r="E71" s="263"/>
      <c r="F71" s="263"/>
      <c r="G71" s="263"/>
      <c r="H71" s="263"/>
      <c r="I71" s="263"/>
      <c r="J71" s="263"/>
    </row>
    <row r="72" spans="1:11" x14ac:dyDescent="0.25">
      <c r="B72" s="262" t="s">
        <v>81</v>
      </c>
      <c r="C72" s="262"/>
      <c r="D72" s="262"/>
      <c r="E72" s="262"/>
      <c r="F72" s="262"/>
      <c r="G72" s="262"/>
      <c r="H72" s="262"/>
      <c r="I72" s="262"/>
      <c r="J72" s="262"/>
    </row>
    <row r="75" spans="1:11" x14ac:dyDescent="0.25">
      <c r="A75" s="254" t="s">
        <v>134</v>
      </c>
      <c r="B75" s="254"/>
      <c r="C75" s="254"/>
      <c r="D75" s="254"/>
      <c r="E75" s="254"/>
      <c r="F75" s="254"/>
      <c r="G75" s="254"/>
      <c r="H75" s="254"/>
      <c r="I75" s="254"/>
      <c r="J75" s="254"/>
      <c r="K75" s="215"/>
    </row>
    <row r="76" spans="1:11" ht="5.25" customHeight="1" x14ac:dyDescent="0.25"/>
    <row r="77" spans="1:11" ht="18.75" x14ac:dyDescent="0.3">
      <c r="B77" s="216" t="s">
        <v>136</v>
      </c>
    </row>
  </sheetData>
  <sheetProtection algorithmName="SHA-512" hashValue="GXNwVH7uMjpVIH3TvLnu+iTveoZ4dh4hETQKFHVTP47ShETBYn35Gw7waM4OkAo9KqwIBI8obrwtK6CTAYzxtQ==" saltValue="RRTjSpSdURvqeaYIH15ALA==" spinCount="100000" sheet="1" objects="1" scenarios="1"/>
  <mergeCells count="11">
    <mergeCell ref="A75:J75"/>
    <mergeCell ref="B67:J67"/>
    <mergeCell ref="B68:J68"/>
    <mergeCell ref="B69:J70"/>
    <mergeCell ref="B71:J71"/>
    <mergeCell ref="B72:J72"/>
    <mergeCell ref="A65:J65"/>
    <mergeCell ref="A1:J1"/>
    <mergeCell ref="A3:J3"/>
    <mergeCell ref="D33:E33"/>
    <mergeCell ref="B35:H35"/>
  </mergeCells>
  <pageMargins left="0.7" right="0.7" top="0.75" bottom="0.75" header="0.3" footer="0.3"/>
  <pageSetup paperSize="9" orientation="portrait" r:id="rId1"/>
  <ignoredErrors>
    <ignoredError sqref="D41:D42"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Rekenblad</vt:lpstr>
      <vt:lpstr>Parameters</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bert.geeraerts@lne.vlaanderen.be</dc:creator>
  <cp:lastModifiedBy>Bert</cp:lastModifiedBy>
  <cp:lastPrinted>2014-09-11T07:14:13Z</cp:lastPrinted>
  <dcterms:created xsi:type="dcterms:W3CDTF">2013-07-10T13:40:21Z</dcterms:created>
  <dcterms:modified xsi:type="dcterms:W3CDTF">2015-01-30T09:21:11Z</dcterms:modified>
</cp:coreProperties>
</file>