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0F0" lockStructure="1"/>
  <bookViews>
    <workbookView xWindow="9675" yWindow="0" windowWidth="10995" windowHeight="6915"/>
  </bookViews>
  <sheets>
    <sheet name="Rekenblad" sheetId="1" r:id="rId1"/>
    <sheet name="Parameters" sheetId="2" r:id="rId2"/>
    <sheet name="Hoe stapels meten" sheetId="3" r:id="rId3"/>
  </sheets>
  <definedNames>
    <definedName name="_xlnm._FilterDatabase" localSheetId="1" hidden="1">Parameters!$A$79:$B$81</definedName>
  </definedNames>
  <calcPr calcId="145621"/>
</workbook>
</file>

<file path=xl/calcChain.xml><?xml version="1.0" encoding="utf-8"?>
<calcChain xmlns="http://schemas.openxmlformats.org/spreadsheetml/2006/main">
  <c r="H23" i="1" l="1"/>
  <c r="AL11" i="2"/>
  <c r="AL10"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D24" i="2"/>
  <c r="C24" i="2"/>
  <c r="B24"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J12" i="1" l="1"/>
  <c r="F14" i="1"/>
  <c r="B57" i="2" l="1"/>
  <c r="B56" i="2"/>
  <c r="B55" i="2"/>
  <c r="F57" i="2"/>
  <c r="F56" i="2"/>
  <c r="F55" i="2"/>
  <c r="H49" i="1" l="1"/>
  <c r="B69" i="2" l="1"/>
  <c r="B68" i="2"/>
  <c r="B67" i="2"/>
  <c r="B66" i="2"/>
  <c r="B65" i="2"/>
  <c r="B64" i="2"/>
  <c r="C57" i="2" l="1"/>
  <c r="C56" i="2"/>
  <c r="E57" i="2"/>
  <c r="E56" i="2"/>
  <c r="C55" i="2"/>
  <c r="E55" i="2" l="1"/>
  <c r="G29" i="2" l="1"/>
  <c r="G28" i="2"/>
  <c r="B39" i="2" l="1"/>
  <c r="B40" i="2"/>
  <c r="J14" i="1" l="1"/>
  <c r="L14" i="1" s="1"/>
  <c r="H41" i="1" s="1"/>
  <c r="L12" i="1" l="1"/>
  <c r="L23" i="1" s="1"/>
  <c r="J23" i="1" s="1"/>
  <c r="D39" i="1"/>
  <c r="F39" i="1" s="1"/>
  <c r="D43" i="1"/>
  <c r="L49" i="1" l="1"/>
  <c r="J49" i="1" s="1"/>
  <c r="J16" i="1"/>
  <c r="L16" i="1" s="1"/>
  <c r="J41" i="1" s="1"/>
  <c r="H39" i="1" s="1"/>
  <c r="B73" i="2" l="1"/>
  <c r="D41" i="1" s="1"/>
  <c r="F41" i="1" s="1"/>
  <c r="L39" i="1" s="1"/>
  <c r="G60" i="2" l="1"/>
  <c r="G55" i="2"/>
  <c r="G61" i="2"/>
  <c r="G56" i="2"/>
  <c r="D61" i="2"/>
  <c r="J29" i="1" l="1"/>
  <c r="E61" i="2"/>
  <c r="C61" i="2"/>
  <c r="J31" i="1"/>
  <c r="L31" i="1" s="1"/>
  <c r="H31" i="1" s="1"/>
  <c r="J34" i="1" l="1"/>
  <c r="L29" i="1"/>
  <c r="H29" i="1" s="1"/>
  <c r="J39" i="1"/>
  <c r="L44" i="1" s="1"/>
  <c r="J44" i="1" l="1"/>
  <c r="H44" i="1"/>
  <c r="L34" i="1"/>
  <c r="H34" i="1"/>
  <c r="C6" i="2"/>
  <c r="B6" i="2"/>
  <c r="D54" i="1" l="1"/>
  <c r="B54" i="1"/>
  <c r="J54" i="1" l="1"/>
  <c r="L54" i="1" s="1"/>
  <c r="E6" i="2"/>
  <c r="D6" i="2" l="1"/>
  <c r="H54" i="1" l="1"/>
</calcChain>
</file>

<file path=xl/comments1.xml><?xml version="1.0" encoding="utf-8"?>
<comments xmlns="http://schemas.openxmlformats.org/spreadsheetml/2006/main">
  <authors>
    <author>Bert</author>
  </authors>
  <commentList>
    <comment ref="H11" authorId="0">
      <text>
        <r>
          <rPr>
            <sz val="9"/>
            <color indexed="81"/>
            <rFont val="Calibri"/>
            <family val="2"/>
            <scheme val="minor"/>
          </rPr>
          <t>Kies hier de gemiddelde diameter van de gestapelde stammen</t>
        </r>
      </text>
    </comment>
    <comment ref="H13" authorId="0">
      <text>
        <r>
          <rPr>
            <sz val="9"/>
            <color indexed="81"/>
            <rFont val="Calibri"/>
            <family val="2"/>
            <scheme val="minor"/>
          </rPr>
          <t>Kies hier of het tak- of tophout verzaagd werd of niet. Verzaagd tak- en tophout heeft een hogere stapelfactor dan onverzaagd</t>
        </r>
      </text>
    </comment>
    <comment ref="H15" authorId="0">
      <text>
        <r>
          <rPr>
            <sz val="9"/>
            <color indexed="81"/>
            <rFont val="Calibri"/>
            <family val="2"/>
            <scheme val="minor"/>
          </rPr>
          <t>Kies hier de kalibratie (Önorm) waarin de houtchips verwerkt worden. Dit is afhankelijk van de gebruikte chipper. Ken je de kalibratie niet, kies dan voor 'G-klasse niet gekend'</t>
        </r>
      </text>
    </comment>
    <comment ref="H17" authorId="0">
      <text>
        <r>
          <rPr>
            <sz val="9"/>
            <color indexed="81"/>
            <rFont val="Calibri"/>
            <family val="2"/>
            <scheme val="minor"/>
          </rPr>
          <t xml:space="preserve">Kies hier de boomsoort </t>
        </r>
      </text>
    </comment>
    <comment ref="B23" authorId="0">
      <text>
        <r>
          <rPr>
            <sz val="9"/>
            <color indexed="81"/>
            <rFont val="Calibri"/>
            <family val="2"/>
            <scheme val="minor"/>
          </rPr>
          <t>Kies hier het vochtgehalte van de houtchips bij levering aan de poort van de biomassainstallatie. Bij houtchips is het vochtgehalte belangrijk om een prijs te bepalen. Hoe lager het vochtgehalte hoe hoger de energetische en financiële waarde</t>
        </r>
      </text>
    </comment>
    <comment ref="D29" authorId="0">
      <text>
        <r>
          <rPr>
            <sz val="9"/>
            <color indexed="81"/>
            <rFont val="Calibri"/>
            <family val="2"/>
            <scheme val="minor"/>
          </rPr>
          <t>De moeilijkheidsgraad bij het verwerken van het tak- en tophout tot houtchips wordt o.a. bepaald door: de stamdiameter, de gebruikte chipper...</t>
        </r>
      </text>
    </comment>
    <comment ref="D31" authorId="0">
      <text>
        <r>
          <rPr>
            <sz val="9"/>
            <color indexed="81"/>
            <rFont val="Calibri"/>
            <family val="2"/>
            <scheme val="minor"/>
          </rPr>
          <t>De moeilijkheidsgraad bij het uitrijden van de houtchips hangt o.a. af van de afstand tot de plaats waar het wegtransport begint, de terreinomstandigheden en de berijdbaarheid van de wegen</t>
        </r>
      </text>
    </comment>
    <comment ref="B33" authorId="0">
      <text>
        <r>
          <rPr>
            <sz val="9"/>
            <color indexed="81"/>
            <rFont val="Calibri"/>
            <family val="2"/>
            <scheme val="minor"/>
          </rPr>
          <t>Dit is een vergoeding voor het transporteren van de oogst- en verwerkingsmachines naar en van het bos/de houtkant</t>
        </r>
      </text>
    </comment>
    <comment ref="B39" authorId="0">
      <text>
        <r>
          <rPr>
            <sz val="9"/>
            <color indexed="81"/>
            <rFont val="Calibri"/>
            <family val="2"/>
            <scheme val="minor"/>
          </rPr>
          <t>Je kan de rijtijd van het bos tot de poort van de fabriek bepalen met Google Maps. De bekomen tijd in minuten doe je maal 2, zo bekom je de tijd die nodig is om heen en terug te rijden</t>
        </r>
      </text>
    </comment>
    <comment ref="B41" authorId="0">
      <text>
        <r>
          <rPr>
            <sz val="9"/>
            <color indexed="81"/>
            <rFont val="Calibri"/>
            <family val="2"/>
            <scheme val="minor"/>
          </rPr>
          <t>Geef hier het aantal minuten dat het transport onderbroken wordt. Dit kan doordat de verschillende onderdelen in de logistieke keten niet goed op mekaar zijn afgestemd (bv. file, wachten bij het laden, pech…)</t>
        </r>
      </text>
    </comment>
    <comment ref="B43" authorId="0">
      <text>
        <r>
          <rPr>
            <sz val="9"/>
            <color indexed="81"/>
            <rFont val="Calibri"/>
            <family val="2"/>
            <scheme val="minor"/>
          </rPr>
          <t>Kies hier een transportmiddel. Afhankelijk van het gekozen transportmiddel kan een bepaalde hoeveelheid (m³) per rit getransporteerd worden</t>
        </r>
      </text>
    </comment>
    <comment ref="B49" authorId="0">
      <text>
        <r>
          <rPr>
            <sz val="9"/>
            <color indexed="81"/>
            <rFont val="Calibri"/>
            <family val="2"/>
            <scheme val="minor"/>
          </rPr>
          <t>Afhankelijk van het aandeel zand en de vervuilingsgraad wordt een prijsvermindering toegepast</t>
        </r>
      </text>
    </comment>
  </commentList>
</comments>
</file>

<file path=xl/sharedStrings.xml><?xml version="1.0" encoding="utf-8"?>
<sst xmlns="http://schemas.openxmlformats.org/spreadsheetml/2006/main" count="223" uniqueCount="190">
  <si>
    <t>2. Berekenen van de inkomsten:</t>
  </si>
  <si>
    <t>Rendabel</t>
  </si>
  <si>
    <t>Onrendabel</t>
  </si>
  <si>
    <r>
      <t>A1 &lt;</t>
    </r>
    <r>
      <rPr>
        <sz val="11"/>
        <color theme="1"/>
        <rFont val="Calibri"/>
        <family val="2"/>
      </rPr>
      <t>0,5</t>
    </r>
    <r>
      <rPr>
        <sz val="11"/>
        <color theme="1"/>
        <rFont val="Calibri"/>
        <family val="2"/>
        <scheme val="minor"/>
      </rPr>
      <t>%</t>
    </r>
  </si>
  <si>
    <t>A2 &lt;0,5 en &lt;2%</t>
  </si>
  <si>
    <t>N.v.t.</t>
  </si>
  <si>
    <t>G30</t>
  </si>
  <si>
    <t>G40</t>
  </si>
  <si>
    <t>G50</t>
  </si>
  <si>
    <t>G20</t>
  </si>
  <si>
    <t>Transportmiddel</t>
  </si>
  <si>
    <t>Theoretisch aantal ritten</t>
  </si>
  <si>
    <t>Werkelijk aantal ritten</t>
  </si>
  <si>
    <t>Berk</t>
  </si>
  <si>
    <t>Beuk</t>
  </si>
  <si>
    <t>Vochtgehalte</t>
  </si>
  <si>
    <t>Stapelfactor</t>
  </si>
  <si>
    <t>Verchipfactor</t>
  </si>
  <si>
    <r>
      <t>Massief volume (m</t>
    </r>
    <r>
      <rPr>
        <vertAlign val="superscript"/>
        <sz val="11"/>
        <color theme="1"/>
        <rFont val="Calibri"/>
        <family val="2"/>
        <scheme val="minor"/>
      </rPr>
      <t>3</t>
    </r>
    <r>
      <rPr>
        <sz val="11"/>
        <color theme="1"/>
        <rFont val="Calibri"/>
        <family val="2"/>
        <scheme val="minor"/>
      </rPr>
      <t>)</t>
    </r>
  </si>
  <si>
    <t>Uitrijden chips</t>
  </si>
  <si>
    <t>Vergelijken functie:</t>
  </si>
  <si>
    <t>Gemiddeld</t>
  </si>
  <si>
    <t>Kosten-batenanalyse</t>
  </si>
  <si>
    <t>Minimaal</t>
  </si>
  <si>
    <t>Maximaal</t>
  </si>
  <si>
    <t>Kostprijs /heen en terug</t>
  </si>
  <si>
    <t>Kostprijs wachten</t>
  </si>
  <si>
    <t>Moeilijkheidsgraad</t>
  </si>
  <si>
    <t>G-klasse niet gekend</t>
  </si>
  <si>
    <t>REFERENTIES:</t>
  </si>
  <si>
    <t>Tonnage</t>
  </si>
  <si>
    <r>
      <t>Aanrijvergoeding (</t>
    </r>
    <r>
      <rPr>
        <sz val="11"/>
        <color theme="1"/>
        <rFont val="Calibri"/>
        <family val="2"/>
      </rPr>
      <t>€</t>
    </r>
    <r>
      <rPr>
        <sz val="10.8"/>
        <color theme="1"/>
        <rFont val="Calibri"/>
        <family val="2"/>
      </rPr>
      <t>)</t>
    </r>
  </si>
  <si>
    <t>Prijsvermindering as:</t>
  </si>
  <si>
    <r>
      <t>St</t>
    </r>
    <r>
      <rPr>
        <b/>
        <sz val="11"/>
        <color theme="1"/>
        <rFont val="Calibri"/>
        <family val="2"/>
      </rPr>
      <t>è</t>
    </r>
    <r>
      <rPr>
        <b/>
        <sz val="11"/>
        <color theme="1"/>
        <rFont val="Calibri"/>
        <family val="2"/>
        <scheme val="minor"/>
      </rPr>
      <t>re</t>
    </r>
  </si>
  <si>
    <t>Euro/ton</t>
  </si>
  <si>
    <t>Totaal transportkost:</t>
  </si>
  <si>
    <r>
      <rPr>
        <b/>
        <sz val="11"/>
        <color theme="1"/>
        <rFont val="Calibri"/>
        <family val="2"/>
      </rPr>
      <t>€</t>
    </r>
    <r>
      <rPr>
        <b/>
        <sz val="10.25"/>
        <color theme="1"/>
        <rFont val="Calibri"/>
        <family val="2"/>
      </rPr>
      <t>/km</t>
    </r>
  </si>
  <si>
    <t>Amerikaanse eik</t>
  </si>
  <si>
    <t>Inlandse eik</t>
  </si>
  <si>
    <t>Populier</t>
  </si>
  <si>
    <t>Tamme kastanje</t>
  </si>
  <si>
    <t>Es</t>
  </si>
  <si>
    <t>Esdoorn</t>
  </si>
  <si>
    <t>Boskers</t>
  </si>
  <si>
    <t>Ander loofhout</t>
  </si>
  <si>
    <t>Grove den</t>
  </si>
  <si>
    <t>Lariks</t>
  </si>
  <si>
    <t>Fijnspar</t>
  </si>
  <si>
    <t>Douglas</t>
  </si>
  <si>
    <t>Ander naaldhout</t>
  </si>
  <si>
    <t>Prijs geleverd a/d poort:</t>
  </si>
  <si>
    <t>4. Geschatte netto opbrengst na het aftrekken van de kosten voor de koper:</t>
  </si>
  <si>
    <t>Contactpersoon:</t>
  </si>
  <si>
    <t>Volume/tonnagebepaling:</t>
  </si>
  <si>
    <t>Volumieke massa:</t>
  </si>
  <si>
    <r>
      <rPr>
        <b/>
        <sz val="11"/>
        <color theme="1"/>
        <rFont val="Calibri"/>
        <family val="2"/>
      </rPr>
      <t>Oostenrijkse norm</t>
    </r>
    <r>
      <rPr>
        <b/>
        <sz val="11"/>
        <color theme="1"/>
        <rFont val="Calibri"/>
        <family val="2"/>
        <scheme val="minor"/>
      </rPr>
      <t>/kalibratie:</t>
    </r>
  </si>
  <si>
    <t>Transportmiddel:</t>
  </si>
  <si>
    <t>Asgehalte (prijsvermindering):</t>
  </si>
  <si>
    <t>Kosten-batenanalyse:</t>
  </si>
  <si>
    <r>
      <t>Wachtijd</t>
    </r>
    <r>
      <rPr>
        <b/>
        <sz val="11"/>
        <color theme="1"/>
        <rFont val="Calibri"/>
        <family val="2"/>
        <scheme val="minor"/>
      </rPr>
      <t>:</t>
    </r>
  </si>
  <si>
    <t>Euro/uur</t>
  </si>
  <si>
    <t>Euro/minuut</t>
  </si>
  <si>
    <t xml:space="preserve">    3.3 Prijsverekening door een te hoog as-gehalte (zand en stenen)</t>
  </si>
  <si>
    <t>PARAMETERS:</t>
  </si>
  <si>
    <t>De metingen moeten minstens tot op 1m nauwkeurig zijn om een betrouwbaar resultaat te bekomen.</t>
  </si>
  <si>
    <t>Indien de hoogte aan de achterkant van de hoop opvallend uitsteek of oneffen is, dan wordt dit gecompenseerd</t>
  </si>
  <si>
    <t>bij de opmeten van de hoogte in de laatste blok.</t>
  </si>
  <si>
    <t>en is de totale lengte van de hoop 15,2 m.</t>
  </si>
  <si>
    <t>Het gaat hier slechts om maximaal 2% van het totale volume van de hoop.</t>
  </si>
  <si>
    <t xml:space="preserve">Het punt tot waar gemeten wordt is tot waar de takken een diameter hebben van 2 tot 3 cm. De rest dient als compensatie voor de lagere achterkant. </t>
  </si>
  <si>
    <t>Om deze metingen te vergemakkelijken is er een rekenblad (eerste tabblad) ontwikkelt dat de hierboven beschreven metingen tot een minimum herleid.</t>
  </si>
  <si>
    <t>Gemiddelde diameter</t>
  </si>
  <si>
    <t>Stapelfactoren stapel tak- en tophout:</t>
  </si>
  <si>
    <t>Stapel verzaagd/onverzaagd:</t>
  </si>
  <si>
    <t>Verzaagd</t>
  </si>
  <si>
    <t>Onverzaagd</t>
  </si>
  <si>
    <t>.</t>
  </si>
  <si>
    <t>Figuur 1: indeling in blokken voor de hoogtemetingen. In dit geval is de hoop verdeelt in 2m blokken</t>
  </si>
  <si>
    <t>Figuur 2: het startpunt van de breedtemeting begint aan de vlakke voorkant van de hoop.</t>
  </si>
  <si>
    <t>Tabel: volvolume percentage voor een stapel tak- en tophout, gebasseerd op Pinus sylvestris (Grove den)</t>
  </si>
  <si>
    <t>Voor het meten van de hoogte, wordt de lengte van de hoop verdeelt in blokken van 2-3 meter (zie figuur 1)</t>
  </si>
  <si>
    <t>Het laatste blok wordt tot een meter nauwkeurig gemeten. De hoogtes worden gemeten vanuit de voorkant van de hoop,</t>
  </si>
  <si>
    <t xml:space="preserve">Deze takken kleiner als 2 à 3 cm compenseren de hoogte aan de achterkant (laagste zijde). Een overschatting door dit bij de laagste zijde te rekenen is uitgesloten.  </t>
  </si>
  <si>
    <t xml:space="preserve">Van elk blok wordt de lengte, hoogte en breedte met mekaar vermenigvuldigd. Het totaal volume van de hoop is de som van alle volumes van de blokken. </t>
  </si>
  <si>
    <t>Opgelet! Indien het gaat om verzaagd tak- en tophout moet je tot 10 procent bijrekenen.</t>
  </si>
  <si>
    <t>De informatie en figuren uit onderdeel 1 en 2 komen uit: Woodfuel measuring-guide book to finnish practical applications, Edited by Martti Kuusinen Original Guide Book in Finnish by Jari Lindblad, Olli Äijälä and Arto Koistinen, Martti Kuusinen, Helsinki, Finland, October 2010</t>
  </si>
  <si>
    <t>De lengte van de hoop wordt aan de voorkant gemeten, dat is de zijde waar normaal ook de exploitatieweg gelegen is.</t>
  </si>
  <si>
    <t>In onderstaande tabel wordt de procentuele verhouding tussen een gestapeld volume en het werkelijk volume weergeven voor Pinus sylvestris.</t>
  </si>
  <si>
    <t>Je zal merken dat hoe hoger een hoop is gestapeld, hoe hoger de procentuele verhouding ook zal zijn. Dit komt omdat er bij een hoger gestapelde hoop meer compressie is.</t>
  </si>
  <si>
    <t xml:space="preserve">Om de tabel te gebruiken moet je de gemiddelde stamdiameter kennen en de hoogte van de stapel, die meet je aan de voorkant van de hoop. </t>
  </si>
  <si>
    <t>3. Het rekenblad: stapels onverchipt tak- en tophout</t>
  </si>
  <si>
    <t xml:space="preserve">De breedte wordt van de voorkant van de hoop tot de achterkant van de hoop gemeten maar slecht tot waar de takken een minimale diameter van 2 à 3 cm hebben </t>
  </si>
  <si>
    <t>De breedte van de hoop komt overeen met de toplengte van het geoogste en verzamelde tak- en tophout (kroonhout).</t>
  </si>
  <si>
    <t>stamdiameter en hoogte van de stapel. Op die manier bekom je het volvolume (m³) van een stapel tak- en tophout.</t>
  </si>
  <si>
    <t>Het volstaat om de juiste afmetingen uit de keuzelijsten te kiezen. Een figuur van de stapel geeft aan waar je wat moet meten en invoeren.</t>
  </si>
  <si>
    <t>Mits het aanpassen van enkele parameters geeft het rekenblad het volvolume (m³) hout, het aantal ton dat de hoop weegt en ook het verchipte volume.</t>
  </si>
  <si>
    <t>Ondergemiddeld</t>
  </si>
  <si>
    <t>Bovengemiddeld</t>
  </si>
  <si>
    <t>Corsicaanse den</t>
  </si>
  <si>
    <t xml:space="preserve">vanuit het midden van elke blok, met een nauwkeurigheid van 1 meter. </t>
  </si>
  <si>
    <t>Euro/m³</t>
  </si>
  <si>
    <t>Kostprijs rijden</t>
  </si>
  <si>
    <t>Rijtijd heen en terug</t>
  </si>
  <si>
    <t>Wachttijd heen en terug</t>
  </si>
  <si>
    <t>Volumieke massa (kg/m³)</t>
  </si>
  <si>
    <t>Gemiddelde diameter (cm)</t>
  </si>
  <si>
    <t>Hoogte van de stapel (m)</t>
  </si>
  <si>
    <t>Boomsoort</t>
  </si>
  <si>
    <t>A1 &lt;0,5%</t>
  </si>
  <si>
    <t>Kostprijs rijden/minuut</t>
  </si>
  <si>
    <t>Kostprijs wachten/minuut</t>
  </si>
  <si>
    <t>Gestapeld volume</t>
  </si>
  <si>
    <r>
      <t>(st</t>
    </r>
    <r>
      <rPr>
        <sz val="11"/>
        <rFont val="Calibri"/>
        <family val="2"/>
      </rPr>
      <t>è</t>
    </r>
    <r>
      <rPr>
        <sz val="11"/>
        <rFont val="Calibri"/>
        <family val="2"/>
        <scheme val="minor"/>
      </rPr>
      <t>re)</t>
    </r>
  </si>
  <si>
    <t>Verchipt volume (bulk m³)</t>
  </si>
  <si>
    <r>
      <t>Verchipt volume (bulk m³</t>
    </r>
    <r>
      <rPr>
        <sz val="11"/>
        <color theme="1"/>
        <rFont val="Calibri"/>
        <family val="2"/>
      </rPr>
      <t>)</t>
    </r>
  </si>
  <si>
    <t>Maximale bulk m³/rit</t>
  </si>
  <si>
    <t>m³</t>
  </si>
  <si>
    <t>Bulk m³</t>
  </si>
  <si>
    <t xml:space="preserve">    Prijsbepaling op basis van het vochtgehalte, geleverd aan de poort van de centrale</t>
  </si>
  <si>
    <t>1. Berekenen van het volume van een stapel onverchipt tak- en tophout:</t>
  </si>
  <si>
    <t>1. Hoe de lengte, hoogte en breedte van een stapel takken meten (klassieke methode)</t>
  </si>
  <si>
    <t>Inkomsten:</t>
  </si>
  <si>
    <t>Uitgaven:</t>
  </si>
  <si>
    <t>Opbrengst:</t>
  </si>
  <si>
    <t>Kost verchippen</t>
  </si>
  <si>
    <t>Kost uitrijden chips</t>
  </si>
  <si>
    <t>30m³ container</t>
  </si>
  <si>
    <t>40m³ container</t>
  </si>
  <si>
    <t>Lengte</t>
  </si>
  <si>
    <t>Breedte</t>
  </si>
  <si>
    <t>2,50m</t>
  </si>
  <si>
    <t>2,55m</t>
  </si>
  <si>
    <t>Hoogte</t>
  </si>
  <si>
    <t>Binnenafmetingen:</t>
  </si>
  <si>
    <t>5,50m</t>
  </si>
  <si>
    <t>7,00m</t>
  </si>
  <si>
    <t>2,30m</t>
  </si>
  <si>
    <t>Geografische gegevens:</t>
  </si>
  <si>
    <t>Perceel-/bestandsnummer:</t>
  </si>
  <si>
    <t>Opmerkingen:</t>
  </si>
  <si>
    <t>Parameters stapels tak- en tophout</t>
  </si>
  <si>
    <t>Kosten-batenanalyse: stapels tak- en tophout</t>
  </si>
  <si>
    <t>&gt;60%</t>
  </si>
  <si>
    <t>Geleverd aan de poort van de biomassacentrale</t>
  </si>
  <si>
    <t>&lt;=35%</t>
  </si>
  <si>
    <t>&lt;=40%</t>
  </si>
  <si>
    <t>&lt;=45%</t>
  </si>
  <si>
    <t>&lt;=50%</t>
  </si>
  <si>
    <t>&lt;=55%</t>
  </si>
  <si>
    <t>&lt;=60%</t>
  </si>
  <si>
    <r>
      <t>Bulk m</t>
    </r>
    <r>
      <rPr>
        <b/>
        <vertAlign val="superscript"/>
        <sz val="11"/>
        <color theme="1"/>
        <rFont val="Calibri"/>
        <family val="2"/>
        <scheme val="minor"/>
      </rPr>
      <t>3</t>
    </r>
    <r>
      <rPr>
        <b/>
        <sz val="11"/>
        <color theme="1"/>
        <rFont val="Calibri"/>
        <family val="2"/>
        <scheme val="minor"/>
      </rPr>
      <t>/eenheid</t>
    </r>
  </si>
  <si>
    <t>Werkjaar 2015:</t>
  </si>
  <si>
    <t>OPMERKINGEN:</t>
  </si>
  <si>
    <t>Verzaagd/onverzaagd</t>
  </si>
  <si>
    <t>Chipper met kraan</t>
  </si>
  <si>
    <t>Chipper met opvang</t>
  </si>
  <si>
    <t>Container carrier</t>
  </si>
  <si>
    <t>Gemiddelde stamdiameter (cm)</t>
  </si>
  <si>
    <t>Tractor, 1 container</t>
  </si>
  <si>
    <t>VW, 1 container</t>
  </si>
  <si>
    <t>VW, 2 containers</t>
  </si>
  <si>
    <t>VW, 1 container+</t>
  </si>
  <si>
    <t>VW, 2 containers+</t>
  </si>
  <si>
    <t>VW, walking floor</t>
  </si>
  <si>
    <t>De vermelde prijzen zijn indicatief en exclusief btw</t>
  </si>
  <si>
    <t>Chipper en rupskraan</t>
  </si>
  <si>
    <r>
      <t>Verwerken (</t>
    </r>
    <r>
      <rPr>
        <b/>
        <sz val="11"/>
        <color theme="1"/>
        <rFont val="Calibri"/>
        <family val="2"/>
      </rPr>
      <t>€</t>
    </r>
    <r>
      <rPr>
        <b/>
        <sz val="11"/>
        <color theme="1"/>
        <rFont val="Calibri"/>
        <family val="2"/>
        <scheme val="minor"/>
      </rPr>
      <t>/m³):</t>
    </r>
  </si>
  <si>
    <t>5) Woodfuel measuring-guide book to finnish practical applications, Edited by Martti Kuusinen Original Guide Book in Finnish by Jari Lindblad, Olli Äijälä and Arto Koistinen, Martti Kuusinen, Helsinki, Finland, October 2010</t>
  </si>
  <si>
    <t>Chip- en uitrijkost:</t>
  </si>
  <si>
    <t xml:space="preserve">    3.1 Berekenen van de kosten voor het chippen en uitrijden van de houtige biomassa en het transport tot de openbare weg</t>
  </si>
  <si>
    <t>Kalibratie houtchips</t>
  </si>
  <si>
    <t>Prijsbepaling houtchips:</t>
  </si>
  <si>
    <t>Uitrijden houtchips (€/m³):</t>
  </si>
  <si>
    <t xml:space="preserve">    3.2 Berekenen van de kosten voor het transport, heen en terug, van de houtchips naar de centrale</t>
  </si>
  <si>
    <r>
      <t>Asgehalte (</t>
    </r>
    <r>
      <rPr>
        <sz val="11"/>
        <color theme="1"/>
        <rFont val="Calibri"/>
        <family val="2"/>
      </rPr>
      <t>Önorm)</t>
    </r>
  </si>
  <si>
    <t>3. Berekenen van de kosten (chippen, transport):</t>
  </si>
  <si>
    <t>Verchippen</t>
  </si>
  <si>
    <t>Hoogte* (1)</t>
  </si>
  <si>
    <t>Breedte* (2)</t>
  </si>
  <si>
    <t>Lengte* (3)</t>
  </si>
  <si>
    <t>Lengte* (4)</t>
  </si>
  <si>
    <t>(*afmetingen in meter)</t>
  </si>
  <si>
    <t xml:space="preserve">  Hoe moet ik een stapel tak- en tophout meten?</t>
  </si>
  <si>
    <t>2. Hoeveel m³ hout heb ik nu in mijn stapel takken en stammen zitten?</t>
  </si>
  <si>
    <t xml:space="preserve">Nadat je het totale gestapelde volume bepaald hebt kan je dit verrekenen met de procentuele verhouding die overeenkomt met de gemiddelde </t>
  </si>
  <si>
    <t>Hoogte van de stapel</t>
  </si>
  <si>
    <t>4) KOBE-rapport B9, Wijze biomassaverkoop, resultaten van 2 praktijkgevallen en een workshop, Kim Dekeyser, Willy Verbeke, ANB en Inverde 2013,</t>
  </si>
  <si>
    <r>
      <t>3) KOBE-rapport B3, Technieken en strategie</t>
    </r>
    <r>
      <rPr>
        <sz val="11"/>
        <color theme="1"/>
        <rFont val="Calibri"/>
        <family val="2"/>
      </rPr>
      <t>ën voor de oogst van houtige biomassa, resultaten van de terreinexperimenten in "Bosland", Jeroen Osselaere, Pieter Vangansbeke, ANB en Inverde 2013,</t>
    </r>
  </si>
  <si>
    <t>2) Houtige biomassa voor energie in Limburg, MIP-project, Gybels, R., Wouters, R., Schuurmans, B. &amp; Verbeke, W., Inverde expertisecentrum 2012
Houtige biomassa voor energie in Limburg. Eindrapport van het MIP2-project,
“Limburgs groen voor een groene economie”, 159 pp.</t>
  </si>
  <si>
    <t>1) Spreadsheet for the calculation of parameters and prices of wood fuel assortments, Klima Activ Oostenrijks Energie Agentschap,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</si>
</sst>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164" formatCode="&quot;€&quot;\ #,##0.00"/>
    <numFmt numFmtId="165" formatCode="0.0"/>
  </numFmts>
  <fonts count="32" x14ac:knownFonts="1">
    <font>
      <sz val="11"/>
      <color theme="1"/>
      <name val="Calibri"/>
      <family val="2"/>
      <scheme val="minor"/>
    </font>
    <font>
      <b/>
      <sz val="11"/>
      <color theme="3"/>
      <name val="Calibri"/>
      <family val="2"/>
      <scheme val="minor"/>
    </font>
    <font>
      <sz val="14"/>
      <color theme="1"/>
      <name val="Calibri"/>
      <family val="2"/>
      <scheme val="minor"/>
    </font>
    <font>
      <i/>
      <sz val="11"/>
      <color theme="1"/>
      <name val="Calibri"/>
      <family val="2"/>
      <scheme val="minor"/>
    </font>
    <font>
      <b/>
      <sz val="11"/>
      <color theme="1"/>
      <name val="Calibri"/>
      <family val="2"/>
      <scheme val="minor"/>
    </font>
    <font>
      <vertAlign val="superscript"/>
      <sz val="11"/>
      <color theme="1"/>
      <name val="Calibri"/>
      <family val="2"/>
      <scheme val="minor"/>
    </font>
    <font>
      <sz val="11"/>
      <name val="Calibri"/>
      <family val="2"/>
      <scheme val="minor"/>
    </font>
    <font>
      <sz val="11"/>
      <color theme="1"/>
      <name val="Calibri"/>
      <family val="2"/>
    </font>
    <font>
      <b/>
      <vertAlign val="superscript"/>
      <sz val="11"/>
      <color theme="1"/>
      <name val="Calibri"/>
      <family val="2"/>
      <scheme val="minor"/>
    </font>
    <font>
      <sz val="11"/>
      <color rgb="FFFF0000"/>
      <name val="Calibri"/>
      <family val="2"/>
      <scheme val="minor"/>
    </font>
    <font>
      <b/>
      <sz val="18"/>
      <color theme="1"/>
      <name val="Calibri"/>
      <family val="2"/>
      <scheme val="minor"/>
    </font>
    <font>
      <b/>
      <sz val="11"/>
      <name val="Calibri"/>
      <family val="2"/>
      <scheme val="minor"/>
    </font>
    <font>
      <b/>
      <sz val="11"/>
      <color theme="1"/>
      <name val="Calibri"/>
      <family val="2"/>
    </font>
    <font>
      <b/>
      <sz val="11"/>
      <color rgb="FF00B050"/>
      <name val="Calibri"/>
      <family val="2"/>
      <scheme val="minor"/>
    </font>
    <font>
      <i/>
      <sz val="11"/>
      <color theme="3"/>
      <name val="Calibri"/>
      <family val="2"/>
      <scheme val="minor"/>
    </font>
    <font>
      <sz val="11"/>
      <color theme="3"/>
      <name val="Calibri"/>
      <family val="2"/>
      <scheme val="minor"/>
    </font>
    <font>
      <b/>
      <sz val="11"/>
      <color theme="0"/>
      <name val="Calibri"/>
      <family val="2"/>
      <scheme val="minor"/>
    </font>
    <font>
      <sz val="10"/>
      <name val="Arial"/>
      <family val="2"/>
    </font>
    <font>
      <i/>
      <sz val="16"/>
      <color theme="1"/>
      <name val="Calibri"/>
      <family val="2"/>
      <scheme val="minor"/>
    </font>
    <font>
      <sz val="10.8"/>
      <color theme="1"/>
      <name val="Calibri"/>
      <family val="2"/>
    </font>
    <font>
      <b/>
      <sz val="24"/>
      <color theme="1"/>
      <name val="Calibri"/>
      <family val="2"/>
      <scheme val="minor"/>
    </font>
    <font>
      <b/>
      <sz val="10.25"/>
      <color theme="1"/>
      <name val="Calibri"/>
      <family val="2"/>
    </font>
    <font>
      <i/>
      <sz val="12"/>
      <color theme="1"/>
      <name val="Calibri"/>
      <family val="2"/>
      <scheme val="minor"/>
    </font>
    <font>
      <sz val="11"/>
      <color theme="0"/>
      <name val="Calibri"/>
      <family val="2"/>
      <scheme val="minor"/>
    </font>
    <font>
      <b/>
      <sz val="11"/>
      <color theme="2" tint="-0.499984740745262"/>
      <name val="Calibri"/>
      <family val="2"/>
      <scheme val="minor"/>
    </font>
    <font>
      <sz val="9"/>
      <color indexed="81"/>
      <name val="Calibri"/>
      <family val="2"/>
      <scheme val="minor"/>
    </font>
    <font>
      <b/>
      <i/>
      <sz val="11"/>
      <color theme="2" tint="-0.499984740745262"/>
      <name val="Calibri"/>
      <family val="2"/>
      <scheme val="minor"/>
    </font>
    <font>
      <b/>
      <sz val="14"/>
      <color theme="1"/>
      <name val="Calibri"/>
      <family val="2"/>
      <scheme val="minor"/>
    </font>
    <font>
      <sz val="11"/>
      <name val="Calibri"/>
      <family val="2"/>
    </font>
    <font>
      <sz val="11"/>
      <color theme="2" tint="-0.499984740745262"/>
      <name val="Calibri"/>
      <family val="2"/>
      <scheme val="minor"/>
    </font>
    <font>
      <b/>
      <sz val="14"/>
      <color rgb="FF222222"/>
      <name val="Calibri"/>
      <family val="2"/>
      <scheme val="minor"/>
    </font>
    <font>
      <sz val="8"/>
      <color theme="1"/>
      <name val="Calibri"/>
      <family val="2"/>
      <scheme val="minor"/>
    </font>
  </fonts>
  <fills count="1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819"/>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2">
    <xf numFmtId="0" fontId="0" fillId="0" borderId="0"/>
    <xf numFmtId="0" fontId="17" fillId="0" borderId="0"/>
  </cellStyleXfs>
  <cellXfs count="269">
    <xf numFmtId="0" fontId="0" fillId="0" borderId="0" xfId="0"/>
    <xf numFmtId="0" fontId="0" fillId="0" borderId="0" xfId="0" applyBorder="1"/>
    <xf numFmtId="0" fontId="0" fillId="0" borderId="0" xfId="0" applyFill="1"/>
    <xf numFmtId="0" fontId="0" fillId="0" borderId="5" xfId="0" applyBorder="1"/>
    <xf numFmtId="0" fontId="0" fillId="3" borderId="0" xfId="0" applyFill="1" applyBorder="1"/>
    <xf numFmtId="0" fontId="0" fillId="0" borderId="5" xfId="0" applyFill="1" applyBorder="1"/>
    <xf numFmtId="0" fontId="0" fillId="3" borderId="0" xfId="0" applyFill="1" applyBorder="1" applyAlignment="1">
      <alignment horizontal="center" vertical="center"/>
    </xf>
    <xf numFmtId="0" fontId="0" fillId="3" borderId="0" xfId="0" applyFill="1" applyBorder="1" applyAlignment="1">
      <alignment vertical="center"/>
    </xf>
    <xf numFmtId="0" fontId="0" fillId="3" borderId="12" xfId="0" applyFill="1" applyBorder="1" applyAlignment="1">
      <alignment horizontal="center" vertical="center"/>
    </xf>
    <xf numFmtId="0" fontId="1" fillId="3" borderId="0" xfId="0" applyFont="1" applyFill="1" applyBorder="1" applyAlignment="1">
      <alignment horizontal="center" vertical="center"/>
    </xf>
    <xf numFmtId="2" fontId="1" fillId="3" borderId="0" xfId="0" applyNumberFormat="1" applyFont="1" applyFill="1" applyBorder="1" applyAlignment="1">
      <alignment horizontal="center" vertical="center"/>
    </xf>
    <xf numFmtId="0" fontId="0" fillId="0" borderId="0" xfId="0" applyAlignment="1">
      <alignment vertical="center"/>
    </xf>
    <xf numFmtId="9" fontId="0" fillId="3" borderId="0" xfId="0" applyNumberFormat="1" applyFill="1" applyBorder="1" applyAlignment="1">
      <alignment horizontal="center" vertical="center"/>
    </xf>
    <xf numFmtId="0" fontId="0" fillId="3" borderId="0" xfId="0" applyFont="1" applyFill="1" applyBorder="1" applyAlignment="1">
      <alignment horizontal="center" vertical="center"/>
    </xf>
    <xf numFmtId="0" fontId="2" fillId="3" borderId="0" xfId="0" applyFont="1" applyFill="1" applyBorder="1" applyAlignment="1">
      <alignment horizontal="left" vertical="center"/>
    </xf>
    <xf numFmtId="164" fontId="1" fillId="3" borderId="0" xfId="0" applyNumberFormat="1" applyFont="1" applyFill="1" applyBorder="1" applyAlignment="1">
      <alignment horizontal="center" vertical="center"/>
    </xf>
    <xf numFmtId="0" fontId="0" fillId="0" borderId="12" xfId="0" applyBorder="1" applyAlignment="1">
      <alignment horizontal="center" vertical="center"/>
    </xf>
    <xf numFmtId="0" fontId="2"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0" xfId="0" applyFont="1" applyFill="1" applyBorder="1" applyAlignment="1">
      <alignment horizontal="left" vertical="center"/>
    </xf>
    <xf numFmtId="164" fontId="6" fillId="3" borderId="0" xfId="0" applyNumberFormat="1" applyFont="1" applyFill="1" applyBorder="1" applyAlignment="1">
      <alignment horizontal="center" vertical="center"/>
    </xf>
    <xf numFmtId="8" fontId="13" fillId="3" borderId="0" xfId="0" applyNumberFormat="1" applyFont="1" applyFill="1" applyBorder="1" applyAlignment="1">
      <alignment horizontal="center" vertical="center"/>
    </xf>
    <xf numFmtId="0" fontId="0" fillId="0" borderId="0" xfId="0" applyProtection="1">
      <protection locked="0"/>
    </xf>
    <xf numFmtId="0" fontId="0" fillId="5" borderId="1"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9" fontId="0" fillId="6" borderId="1" xfId="0" applyNumberFormat="1"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1"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8" fontId="11" fillId="10" borderId="25" xfId="0" applyNumberFormat="1" applyFont="1" applyFill="1" applyBorder="1" applyAlignment="1">
      <alignment horizontal="center" vertical="center"/>
    </xf>
    <xf numFmtId="0" fontId="11" fillId="11" borderId="0" xfId="0" applyFont="1" applyFill="1" applyBorder="1" applyAlignment="1" applyProtection="1">
      <alignment horizontal="center" vertical="center"/>
    </xf>
    <xf numFmtId="0" fontId="4" fillId="11" borderId="0" xfId="0" applyFont="1" applyFill="1" applyBorder="1" applyAlignment="1">
      <alignment horizontal="center" vertical="center"/>
    </xf>
    <xf numFmtId="164" fontId="1" fillId="11" borderId="0" xfId="0" applyNumberFormat="1" applyFont="1" applyFill="1" applyBorder="1" applyAlignment="1" applyProtection="1">
      <alignment horizontal="center" vertical="center"/>
    </xf>
    <xf numFmtId="164" fontId="1" fillId="11" borderId="0" xfId="0" applyNumberFormat="1" applyFont="1" applyFill="1" applyBorder="1" applyAlignment="1">
      <alignment horizontal="center" vertical="center"/>
    </xf>
    <xf numFmtId="164" fontId="1" fillId="3" borderId="0" xfId="0" applyNumberFormat="1" applyFont="1" applyFill="1" applyBorder="1" applyAlignment="1" applyProtection="1">
      <alignment horizontal="center" vertical="center"/>
    </xf>
    <xf numFmtId="0" fontId="0" fillId="7" borderId="0" xfId="0" applyFill="1" applyAlignment="1">
      <alignment horizontal="center" vertical="center"/>
    </xf>
    <xf numFmtId="0" fontId="0" fillId="7" borderId="0" xfId="0" applyFill="1" applyBorder="1" applyAlignment="1">
      <alignment horizontal="center" vertical="center"/>
    </xf>
    <xf numFmtId="164" fontId="11" fillId="11" borderId="0" xfId="0" applyNumberFormat="1" applyFont="1" applyFill="1" applyBorder="1" applyAlignment="1">
      <alignment horizontal="center" vertical="center"/>
    </xf>
    <xf numFmtId="0" fontId="11" fillId="11" borderId="0" xfId="0" applyFont="1" applyFill="1" applyBorder="1" applyAlignment="1">
      <alignment horizontal="center" vertical="center"/>
    </xf>
    <xf numFmtId="0" fontId="0" fillId="3" borderId="0" xfId="0" applyFill="1" applyBorder="1" applyAlignment="1" applyProtection="1">
      <alignment horizontal="center" vertical="center"/>
    </xf>
    <xf numFmtId="8" fontId="13" fillId="11"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16" fillId="0" borderId="0" xfId="0" applyFont="1" applyFill="1" applyBorder="1" applyAlignment="1">
      <alignment horizontal="left" vertical="center"/>
    </xf>
    <xf numFmtId="0" fontId="23" fillId="0" borderId="0" xfId="0" applyFont="1" applyFill="1"/>
    <xf numFmtId="0" fontId="26" fillId="3" borderId="0" xfId="0" applyFont="1" applyFill="1" applyBorder="1"/>
    <xf numFmtId="0" fontId="24" fillId="3" borderId="0" xfId="0" applyFont="1" applyFill="1" applyBorder="1"/>
    <xf numFmtId="9" fontId="0" fillId="3" borderId="1" xfId="0" applyNumberFormat="1" applyFill="1" applyBorder="1" applyAlignment="1">
      <alignment horizontal="center"/>
    </xf>
    <xf numFmtId="0" fontId="0" fillId="0" borderId="0" xfId="0" applyFill="1" applyBorder="1"/>
    <xf numFmtId="0" fontId="24" fillId="0" borderId="0" xfId="0" applyFont="1" applyFill="1" applyBorder="1"/>
    <xf numFmtId="0" fontId="4" fillId="7" borderId="19" xfId="0" applyFont="1" applyFill="1" applyBorder="1" applyAlignment="1">
      <alignment horizontal="center" vertical="center"/>
    </xf>
    <xf numFmtId="0" fontId="15" fillId="0" borderId="37" xfId="0" applyFont="1" applyBorder="1" applyAlignment="1">
      <alignment horizontal="center" vertical="center"/>
    </xf>
    <xf numFmtId="0" fontId="14" fillId="0" borderId="37" xfId="0" applyFont="1" applyBorder="1" applyAlignment="1">
      <alignment horizontal="center" vertical="center"/>
    </xf>
    <xf numFmtId="1" fontId="1" fillId="3" borderId="0" xfId="0" applyNumberFormat="1" applyFont="1" applyFill="1" applyBorder="1" applyAlignment="1">
      <alignment horizontal="center" vertical="center"/>
    </xf>
    <xf numFmtId="0" fontId="0" fillId="3" borderId="13" xfId="0" applyFont="1" applyFill="1" applyBorder="1" applyAlignment="1">
      <alignment horizontal="left" vertical="center" wrapText="1"/>
    </xf>
    <xf numFmtId="0" fontId="4" fillId="0" borderId="1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9" xfId="0" applyFont="1" applyFill="1" applyBorder="1" applyAlignment="1">
      <alignment horizontal="center" vertical="center"/>
    </xf>
    <xf numFmtId="0" fontId="20" fillId="0" borderId="0" xfId="0" applyFont="1" applyAlignment="1">
      <alignment vertical="center"/>
    </xf>
    <xf numFmtId="0" fontId="10" fillId="0" borderId="0" xfId="0" applyFont="1" applyAlignment="1">
      <alignment vertical="center"/>
    </xf>
    <xf numFmtId="0" fontId="4" fillId="0" borderId="7" xfId="0" applyFont="1" applyBorder="1" applyAlignment="1">
      <alignment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13" xfId="0" applyBorder="1" applyAlignment="1">
      <alignment vertical="center"/>
    </xf>
    <xf numFmtId="2" fontId="0" fillId="0" borderId="20" xfId="0" applyNumberFormat="1" applyBorder="1" applyAlignment="1">
      <alignment horizontal="center" vertical="center"/>
    </xf>
    <xf numFmtId="2" fontId="0" fillId="0" borderId="0" xfId="0" applyNumberFormat="1" applyAlignment="1">
      <alignment horizontal="center" vertical="center"/>
    </xf>
    <xf numFmtId="0" fontId="0" fillId="0" borderId="0" xfId="0" applyBorder="1" applyAlignment="1">
      <alignment vertical="center"/>
    </xf>
    <xf numFmtId="2" fontId="0" fillId="0" borderId="0" xfId="0" applyNumberFormat="1" applyBorder="1" applyAlignment="1">
      <alignment horizontal="center" vertical="center"/>
    </xf>
    <xf numFmtId="0" fontId="4" fillId="0" borderId="3" xfId="0" applyFont="1" applyBorder="1" applyAlignment="1">
      <alignment vertical="center"/>
    </xf>
    <xf numFmtId="9" fontId="4" fillId="0" borderId="3" xfId="0" applyNumberFormat="1" applyFont="1" applyBorder="1" applyAlignment="1">
      <alignment horizontal="center" vertical="center"/>
    </xf>
    <xf numFmtId="9" fontId="11" fillId="0" borderId="19" xfId="0" applyNumberFormat="1" applyFont="1" applyBorder="1" applyAlignment="1">
      <alignment horizontal="center" vertical="center"/>
    </xf>
    <xf numFmtId="9" fontId="11" fillId="0" borderId="19" xfId="0" applyNumberFormat="1" applyFont="1" applyFill="1" applyBorder="1" applyAlignment="1">
      <alignment horizontal="center" vertical="center"/>
    </xf>
    <xf numFmtId="0" fontId="14" fillId="0" borderId="40" xfId="0" applyFont="1" applyFill="1" applyBorder="1" applyAlignment="1">
      <alignment horizontal="center" vertical="center"/>
    </xf>
    <xf numFmtId="0" fontId="0" fillId="0" borderId="13" xfId="0" applyFont="1" applyBorder="1" applyAlignment="1">
      <alignment horizontal="left" vertical="center"/>
    </xf>
    <xf numFmtId="0" fontId="0" fillId="0" borderId="20" xfId="0" applyBorder="1" applyAlignment="1">
      <alignment horizontal="center" vertical="center"/>
    </xf>
    <xf numFmtId="1" fontId="0" fillId="0" borderId="4" xfId="0" applyNumberFormat="1" applyFont="1" applyBorder="1" applyAlignment="1">
      <alignment horizontal="center" vertical="center"/>
    </xf>
    <xf numFmtId="0" fontId="0" fillId="0" borderId="4" xfId="0" applyFont="1" applyBorder="1" applyAlignment="1">
      <alignment horizontal="left" vertical="center"/>
    </xf>
    <xf numFmtId="0" fontId="0" fillId="0" borderId="14" xfId="0" applyBorder="1" applyAlignment="1">
      <alignment horizontal="center" vertical="center"/>
    </xf>
    <xf numFmtId="0" fontId="0" fillId="0" borderId="4" xfId="0" applyFill="1" applyBorder="1" applyAlignment="1">
      <alignment horizontal="center" vertical="center"/>
    </xf>
    <xf numFmtId="0" fontId="6" fillId="0" borderId="14" xfId="0" applyFont="1" applyBorder="1" applyAlignment="1">
      <alignment horizontal="center" vertical="center"/>
    </xf>
    <xf numFmtId="0" fontId="6" fillId="0" borderId="14" xfId="0" applyNumberFormat="1" applyFont="1" applyFill="1" applyBorder="1" applyAlignment="1" applyProtection="1">
      <alignment horizontal="center" vertical="center"/>
      <protection hidden="1"/>
    </xf>
    <xf numFmtId="0" fontId="6" fillId="0" borderId="14" xfId="0" applyFont="1" applyFill="1" applyBorder="1" applyAlignment="1">
      <alignment horizontal="center" vertical="center"/>
    </xf>
    <xf numFmtId="0" fontId="0" fillId="0" borderId="37" xfId="0" applyBorder="1" applyAlignment="1">
      <alignment vertical="center"/>
    </xf>
    <xf numFmtId="0" fontId="0" fillId="0" borderId="4" xfId="0" applyFont="1" applyFill="1" applyBorder="1" applyAlignment="1">
      <alignment horizontal="left" vertical="center"/>
    </xf>
    <xf numFmtId="1" fontId="0" fillId="0" borderId="4" xfId="0" applyNumberFormat="1" applyFill="1" applyBorder="1" applyAlignment="1">
      <alignment horizontal="center" vertical="center"/>
    </xf>
    <xf numFmtId="1" fontId="0" fillId="0" borderId="0" xfId="0" applyNumberFormat="1" applyAlignment="1">
      <alignment horizontal="center" vertical="center"/>
    </xf>
    <xf numFmtId="0" fontId="14" fillId="0" borderId="23"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36" xfId="0" applyFill="1" applyBorder="1" applyAlignment="1">
      <alignment horizontal="center" vertical="center"/>
    </xf>
    <xf numFmtId="0" fontId="0" fillId="0" borderId="14" xfId="0" applyFill="1"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vertical="center"/>
    </xf>
    <xf numFmtId="0" fontId="0" fillId="0" borderId="26" xfId="0" applyFill="1" applyBorder="1" applyAlignment="1">
      <alignment horizontal="center" vertical="center"/>
    </xf>
    <xf numFmtId="0" fontId="15" fillId="0" borderId="0" xfId="0" applyFont="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7" xfId="0" applyFont="1" applyFill="1" applyBorder="1" applyAlignment="1">
      <alignment horizontal="center" vertical="center"/>
    </xf>
    <xf numFmtId="0" fontId="4" fillId="0" borderId="7" xfId="0" applyFont="1" applyBorder="1" applyAlignment="1">
      <alignment horizontal="center" vertical="center"/>
    </xf>
    <xf numFmtId="0" fontId="0" fillId="0" borderId="21" xfId="0" applyFont="1" applyBorder="1" applyAlignment="1">
      <alignment vertical="center"/>
    </xf>
    <xf numFmtId="0" fontId="0" fillId="0" borderId="22" xfId="0" applyBorder="1" applyAlignment="1">
      <alignment horizontal="center" vertical="center"/>
    </xf>
    <xf numFmtId="0" fontId="0" fillId="0" borderId="4" xfId="0" applyBorder="1" applyAlignment="1">
      <alignment vertical="center"/>
    </xf>
    <xf numFmtId="0" fontId="0" fillId="0" borderId="0" xfId="0" applyFill="1" applyAlignment="1">
      <alignment vertical="center"/>
    </xf>
    <xf numFmtId="0" fontId="4" fillId="7" borderId="3" xfId="0" applyFont="1" applyFill="1" applyBorder="1" applyAlignment="1">
      <alignment vertical="center"/>
    </xf>
    <xf numFmtId="0" fontId="4" fillId="7" borderId="0" xfId="0" applyFont="1" applyFill="1" applyAlignment="1">
      <alignment horizontal="center" vertical="center"/>
    </xf>
    <xf numFmtId="0" fontId="4" fillId="7" borderId="6" xfId="0" applyFont="1" applyFill="1" applyBorder="1" applyAlignment="1">
      <alignment horizontal="center" vertical="center"/>
    </xf>
    <xf numFmtId="0" fontId="14" fillId="0" borderId="23" xfId="0" applyFont="1" applyBorder="1" applyAlignment="1">
      <alignment horizontal="center" vertical="center"/>
    </xf>
    <xf numFmtId="0" fontId="0" fillId="7" borderId="4" xfId="0" applyFont="1" applyFill="1" applyBorder="1" applyAlignment="1">
      <alignment vertical="center"/>
    </xf>
    <xf numFmtId="0" fontId="0" fillId="7" borderId="4" xfId="0" applyFill="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4" fillId="7" borderId="14" xfId="0" applyFont="1" applyFill="1" applyBorder="1" applyAlignment="1">
      <alignment horizontal="center" vertical="center"/>
    </xf>
    <xf numFmtId="0" fontId="0" fillId="7" borderId="0" xfId="0" applyFill="1" applyBorder="1" applyAlignment="1">
      <alignment vertical="center"/>
    </xf>
    <xf numFmtId="0" fontId="12" fillId="7" borderId="19" xfId="0" applyFont="1" applyFill="1" applyBorder="1" applyAlignment="1">
      <alignment horizontal="center" vertical="center"/>
    </xf>
    <xf numFmtId="0" fontId="4" fillId="7" borderId="7" xfId="0" applyFont="1" applyFill="1" applyBorder="1" applyAlignment="1">
      <alignment horizontal="center" vertical="center"/>
    </xf>
    <xf numFmtId="0" fontId="9" fillId="0" borderId="0" xfId="0" applyFont="1" applyFill="1" applyBorder="1" applyAlignment="1">
      <alignment vertical="center"/>
    </xf>
    <xf numFmtId="0" fontId="0" fillId="7" borderId="7" xfId="0" applyFill="1" applyBorder="1" applyAlignment="1">
      <alignment horizontal="center" vertical="center"/>
    </xf>
    <xf numFmtId="0" fontId="0" fillId="0" borderId="6" xfId="0" applyBorder="1" applyAlignment="1">
      <alignment vertical="center"/>
    </xf>
    <xf numFmtId="8" fontId="0" fillId="0" borderId="13" xfId="0" applyNumberFormat="1" applyBorder="1" applyAlignment="1">
      <alignment vertical="center"/>
    </xf>
    <xf numFmtId="0" fontId="0" fillId="0" borderId="21" xfId="0" applyBorder="1" applyAlignment="1">
      <alignment horizontal="center" vertical="center"/>
    </xf>
    <xf numFmtId="8" fontId="0" fillId="0" borderId="4" xfId="0" applyNumberFormat="1" applyBorder="1" applyAlignment="1">
      <alignment vertical="center"/>
    </xf>
    <xf numFmtId="0" fontId="0" fillId="0" borderId="0" xfId="0" applyBorder="1" applyAlignment="1">
      <alignment horizontal="center" vertical="center"/>
    </xf>
    <xf numFmtId="8" fontId="0" fillId="0" borderId="0" xfId="0" applyNumberFormat="1" applyBorder="1" applyAlignment="1">
      <alignment vertical="center"/>
    </xf>
    <xf numFmtId="0" fontId="23" fillId="0" borderId="0" xfId="0" applyFont="1" applyFill="1" applyAlignment="1">
      <alignment vertical="center"/>
    </xf>
    <xf numFmtId="1" fontId="0" fillId="0" borderId="14" xfId="0" applyNumberFormat="1" applyFill="1" applyBorder="1" applyAlignment="1">
      <alignment horizontal="center" vertical="center"/>
    </xf>
    <xf numFmtId="164" fontId="0" fillId="7" borderId="14" xfId="0" applyNumberFormat="1" applyFont="1" applyFill="1" applyBorder="1" applyAlignment="1">
      <alignment horizontal="center" vertical="center"/>
    </xf>
    <xf numFmtId="164" fontId="0" fillId="7" borderId="20" xfId="0" applyNumberFormat="1" applyFill="1" applyBorder="1" applyAlignment="1">
      <alignment horizontal="center" vertical="center"/>
    </xf>
    <xf numFmtId="164" fontId="0" fillId="7" borderId="0" xfId="0" applyNumberFormat="1" applyFill="1" applyAlignment="1">
      <alignment horizontal="center" vertical="center"/>
    </xf>
    <xf numFmtId="164" fontId="0" fillId="7" borderId="5" xfId="0" applyNumberFormat="1" applyFont="1" applyFill="1" applyBorder="1" applyAlignment="1">
      <alignment horizontal="center" vertical="center"/>
    </xf>
    <xf numFmtId="164" fontId="0" fillId="7" borderId="14" xfId="0" applyNumberFormat="1" applyFill="1" applyBorder="1" applyAlignment="1">
      <alignment horizontal="center" vertical="center"/>
    </xf>
    <xf numFmtId="164" fontId="0" fillId="7" borderId="5" xfId="0" applyNumberFormat="1" applyFill="1" applyBorder="1" applyAlignment="1">
      <alignment horizontal="center" vertical="center"/>
    </xf>
    <xf numFmtId="164" fontId="0" fillId="7" borderId="22" xfId="0" applyNumberFormat="1" applyFill="1" applyBorder="1" applyAlignment="1">
      <alignment horizontal="center" vertical="center"/>
    </xf>
    <xf numFmtId="164" fontId="0" fillId="7" borderId="0" xfId="0" applyNumberFormat="1" applyFill="1" applyBorder="1" applyAlignment="1">
      <alignment horizontal="center" vertical="center"/>
    </xf>
    <xf numFmtId="0" fontId="0" fillId="3" borderId="5" xfId="0" applyFill="1" applyBorder="1" applyAlignment="1">
      <alignment vertical="center"/>
    </xf>
    <xf numFmtId="0" fontId="0" fillId="3" borderId="0" xfId="0" applyFont="1" applyFill="1" applyBorder="1" applyAlignment="1">
      <alignment vertical="center"/>
    </xf>
    <xf numFmtId="0" fontId="0" fillId="3" borderId="4" xfId="0" applyFont="1" applyFill="1" applyBorder="1" applyAlignment="1">
      <alignment vertical="center"/>
    </xf>
    <xf numFmtId="0" fontId="0" fillId="3" borderId="4" xfId="0" applyFill="1" applyBorder="1" applyAlignment="1">
      <alignment vertical="center"/>
    </xf>
    <xf numFmtId="0" fontId="3" fillId="3" borderId="5" xfId="0" applyFont="1" applyFill="1" applyBorder="1" applyAlignment="1">
      <alignment horizontal="left" vertical="center"/>
    </xf>
    <xf numFmtId="2" fontId="1" fillId="3" borderId="4" xfId="0" applyNumberFormat="1" applyFont="1" applyFill="1" applyBorder="1" applyAlignment="1">
      <alignment horizontal="center" vertical="center"/>
    </xf>
    <xf numFmtId="0" fontId="0" fillId="3" borderId="4" xfId="0" applyFill="1" applyBorder="1" applyAlignment="1">
      <alignment horizontal="center" vertical="center"/>
    </xf>
    <xf numFmtId="0" fontId="2" fillId="3" borderId="12" xfId="0" applyFont="1" applyFill="1" applyBorder="1" applyAlignment="1">
      <alignment horizontal="left" vertical="center"/>
    </xf>
    <xf numFmtId="0" fontId="0" fillId="3" borderId="12" xfId="0" applyFill="1" applyBorder="1" applyAlignment="1">
      <alignment vertical="center"/>
    </xf>
    <xf numFmtId="0" fontId="2" fillId="3" borderId="5" xfId="0" applyFont="1" applyFill="1" applyBorder="1" applyAlignment="1">
      <alignment horizontal="left" vertical="center"/>
    </xf>
    <xf numFmtId="0" fontId="0" fillId="3" borderId="4" xfId="0" applyFont="1" applyFill="1" applyBorder="1" applyAlignment="1">
      <alignment horizontal="center" vertical="center"/>
    </xf>
    <xf numFmtId="0" fontId="0" fillId="3" borderId="11" xfId="0" applyFill="1" applyBorder="1" applyAlignment="1">
      <alignment vertical="center"/>
    </xf>
    <xf numFmtId="164" fontId="1" fillId="3" borderId="4" xfId="0" applyNumberFormat="1" applyFont="1" applyFill="1" applyBorder="1" applyAlignment="1">
      <alignment horizontal="right" vertical="center"/>
    </xf>
    <xf numFmtId="0" fontId="0" fillId="0" borderId="12" xfId="0" applyBorder="1" applyAlignment="1">
      <alignment vertical="center"/>
    </xf>
    <xf numFmtId="164" fontId="1" fillId="3" borderId="12" xfId="0" applyNumberFormat="1" applyFont="1" applyFill="1" applyBorder="1" applyAlignment="1">
      <alignment horizontal="right" vertical="center"/>
    </xf>
    <xf numFmtId="0" fontId="0" fillId="3" borderId="27" xfId="0" applyFill="1" applyBorder="1" applyAlignment="1">
      <alignment vertical="center"/>
    </xf>
    <xf numFmtId="164" fontId="1" fillId="3" borderId="4" xfId="0" applyNumberFormat="1" applyFont="1" applyFill="1" applyBorder="1" applyAlignment="1">
      <alignment horizontal="center" vertical="center"/>
    </xf>
    <xf numFmtId="2" fontId="0" fillId="3" borderId="12" xfId="0" applyNumberFormat="1" applyFill="1" applyBorder="1" applyAlignment="1">
      <alignment horizontal="center" vertical="center"/>
    </xf>
    <xf numFmtId="2" fontId="0" fillId="3" borderId="0" xfId="0" applyNumberFormat="1" applyFill="1" applyBorder="1" applyAlignment="1">
      <alignment horizontal="center" vertical="center"/>
    </xf>
    <xf numFmtId="164" fontId="1" fillId="3" borderId="12" xfId="0" applyNumberFormat="1" applyFont="1" applyFill="1" applyBorder="1" applyAlignment="1">
      <alignment horizontal="center" vertical="center"/>
    </xf>
    <xf numFmtId="2" fontId="6" fillId="3" borderId="0" xfId="0" applyNumberFormat="1" applyFont="1" applyFill="1" applyBorder="1" applyAlignment="1">
      <alignment horizontal="center" vertical="center"/>
    </xf>
    <xf numFmtId="0" fontId="0" fillId="0" borderId="0" xfId="0" applyFill="1" applyBorder="1" applyAlignment="1">
      <alignment vertical="center"/>
    </xf>
    <xf numFmtId="164" fontId="1" fillId="0" borderId="0" xfId="0" applyNumberFormat="1" applyFont="1" applyBorder="1" applyAlignment="1">
      <alignment horizontal="center" vertical="center"/>
    </xf>
    <xf numFmtId="164" fontId="1" fillId="3" borderId="27" xfId="0" applyNumberFormat="1" applyFont="1" applyFill="1" applyBorder="1" applyAlignment="1">
      <alignment horizontal="right" vertical="center"/>
    </xf>
    <xf numFmtId="0" fontId="27" fillId="3" borderId="0" xfId="0" applyFont="1" applyFill="1" applyBorder="1"/>
    <xf numFmtId="0" fontId="0" fillId="3" borderId="1" xfId="0" applyFont="1" applyFill="1" applyBorder="1" applyAlignment="1">
      <alignment horizontal="center"/>
    </xf>
    <xf numFmtId="0" fontId="20" fillId="3" borderId="22" xfId="0" applyFont="1" applyFill="1" applyBorder="1" applyAlignment="1">
      <alignment vertical="center"/>
    </xf>
    <xf numFmtId="0" fontId="0" fillId="3" borderId="21" xfId="0" applyFill="1" applyBorder="1"/>
    <xf numFmtId="0" fontId="0" fillId="3" borderId="13" xfId="0" applyFill="1" applyBorder="1"/>
    <xf numFmtId="0" fontId="0" fillId="3" borderId="5" xfId="0" applyFill="1" applyBorder="1"/>
    <xf numFmtId="0" fontId="0" fillId="3" borderId="4" xfId="0" applyFill="1" applyBorder="1"/>
    <xf numFmtId="0" fontId="0" fillId="3" borderId="6" xfId="0" applyFill="1" applyBorder="1"/>
    <xf numFmtId="0" fontId="0" fillId="3" borderId="7" xfId="0" applyFill="1" applyBorder="1"/>
    <xf numFmtId="0" fontId="0" fillId="3" borderId="3" xfId="0" applyFill="1" applyBorder="1"/>
    <xf numFmtId="164" fontId="0" fillId="7" borderId="20" xfId="0" applyNumberFormat="1" applyFont="1" applyFill="1" applyBorder="1" applyAlignment="1">
      <alignment horizontal="center"/>
    </xf>
    <xf numFmtId="164" fontId="0" fillId="7" borderId="14" xfId="0" applyNumberFormat="1" applyFont="1" applyFill="1" applyBorder="1" applyAlignment="1">
      <alignment horizontal="center"/>
    </xf>
    <xf numFmtId="164" fontId="0" fillId="7" borderId="5" xfId="0" applyNumberFormat="1" applyFill="1" applyBorder="1" applyAlignment="1">
      <alignment horizontal="center"/>
    </xf>
    <xf numFmtId="164" fontId="0" fillId="7" borderId="14" xfId="0" applyNumberFormat="1" applyFill="1" applyBorder="1" applyAlignment="1">
      <alignment horizontal="center"/>
    </xf>
    <xf numFmtId="2" fontId="0" fillId="3" borderId="0" xfId="0" applyNumberFormat="1" applyFill="1" applyBorder="1" applyAlignment="1">
      <alignment vertical="center"/>
    </xf>
    <xf numFmtId="0" fontId="23" fillId="0" borderId="0" xfId="0" applyFont="1" applyAlignment="1">
      <alignment vertical="center"/>
    </xf>
    <xf numFmtId="0" fontId="4" fillId="3" borderId="0" xfId="0" applyFont="1" applyFill="1" applyBorder="1" applyAlignment="1">
      <alignment horizontal="center" vertical="center"/>
    </xf>
    <xf numFmtId="0" fontId="0" fillId="12" borderId="0" xfId="0" applyFill="1" applyBorder="1" applyAlignment="1">
      <alignment vertical="center"/>
    </xf>
    <xf numFmtId="0" fontId="29" fillId="12" borderId="15" xfId="0" applyFont="1" applyFill="1" applyBorder="1" applyAlignment="1">
      <alignment vertical="center"/>
    </xf>
    <xf numFmtId="0" fontId="0" fillId="11" borderId="0" xfId="0" applyFill="1" applyBorder="1" applyAlignment="1">
      <alignment horizontal="center" vertical="center"/>
    </xf>
    <xf numFmtId="164" fontId="0" fillId="11" borderId="0" xfId="0" applyNumberFormat="1" applyFill="1" applyBorder="1" applyAlignment="1">
      <alignment horizontal="center" vertical="center"/>
    </xf>
    <xf numFmtId="0" fontId="0" fillId="11" borderId="0" xfId="0" applyFill="1" applyBorder="1" applyAlignment="1">
      <alignment vertical="center"/>
    </xf>
    <xf numFmtId="2" fontId="1" fillId="11" borderId="0" xfId="0" applyNumberFormat="1" applyFont="1" applyFill="1" applyBorder="1" applyAlignment="1">
      <alignment horizontal="center" vertical="center"/>
    </xf>
    <xf numFmtId="0" fontId="0" fillId="11" borderId="0" xfId="0" applyFont="1" applyFill="1" applyBorder="1" applyAlignment="1">
      <alignment horizontal="center" vertical="center"/>
    </xf>
    <xf numFmtId="0" fontId="4" fillId="0" borderId="3" xfId="0" applyFont="1" applyBorder="1"/>
    <xf numFmtId="165" fontId="0" fillId="0" borderId="14" xfId="0" applyNumberFormat="1" applyBorder="1" applyAlignment="1">
      <alignment horizontal="center" vertical="center"/>
    </xf>
    <xf numFmtId="165" fontId="0" fillId="0" borderId="0" xfId="0" applyNumberFormat="1" applyAlignment="1">
      <alignment horizontal="center" vertical="center"/>
    </xf>
    <xf numFmtId="9" fontId="11" fillId="7" borderId="41" xfId="0" applyNumberFormat="1" applyFont="1" applyFill="1" applyBorder="1" applyAlignment="1">
      <alignment horizontal="center" vertical="center"/>
    </xf>
    <xf numFmtId="9" fontId="11" fillId="7" borderId="42" xfId="0" applyNumberFormat="1" applyFont="1" applyFill="1" applyBorder="1" applyAlignment="1">
      <alignment horizontal="center" vertical="center"/>
    </xf>
    <xf numFmtId="9" fontId="11" fillId="7" borderId="43" xfId="0" applyNumberFormat="1" applyFont="1" applyFill="1" applyBorder="1" applyAlignment="1">
      <alignment horizontal="center" vertical="center"/>
    </xf>
    <xf numFmtId="9" fontId="11" fillId="7" borderId="44" xfId="0" applyNumberFormat="1" applyFont="1" applyFill="1" applyBorder="1" applyAlignment="1">
      <alignment horizontal="center" vertical="center"/>
    </xf>
    <xf numFmtId="164" fontId="0" fillId="6" borderId="39" xfId="0" applyNumberFormat="1" applyFont="1" applyFill="1" applyBorder="1" applyAlignment="1" applyProtection="1">
      <alignment horizontal="center" vertical="center"/>
      <protection locked="0"/>
    </xf>
    <xf numFmtId="164" fontId="0" fillId="6" borderId="45" xfId="0" applyNumberFormat="1" applyFont="1" applyFill="1" applyBorder="1" applyAlignment="1" applyProtection="1">
      <alignment horizontal="center" vertical="center"/>
      <protection locked="0"/>
    </xf>
    <xf numFmtId="164" fontId="0" fillId="6" borderId="46" xfId="0" applyNumberFormat="1" applyFont="1" applyFill="1" applyBorder="1" applyAlignment="1" applyProtection="1">
      <alignment horizontal="center" vertical="center"/>
      <protection locked="0"/>
    </xf>
    <xf numFmtId="164" fontId="0" fillId="6" borderId="47" xfId="0" applyNumberFormat="1" applyFont="1" applyFill="1" applyBorder="1" applyAlignment="1" applyProtection="1">
      <alignment horizontal="center" vertical="center"/>
      <protection locked="0"/>
    </xf>
    <xf numFmtId="164" fontId="0" fillId="6" borderId="27" xfId="0" applyNumberFormat="1" applyFont="1" applyFill="1" applyBorder="1" applyAlignment="1" applyProtection="1">
      <alignment horizontal="center" vertical="center"/>
      <protection locked="0"/>
    </xf>
    <xf numFmtId="0" fontId="0" fillId="0" borderId="2" xfId="0" applyBorder="1" applyAlignment="1">
      <alignment vertical="center"/>
    </xf>
    <xf numFmtId="9" fontId="4" fillId="0" borderId="19" xfId="0" applyNumberFormat="1" applyFont="1" applyBorder="1" applyAlignment="1">
      <alignment horizontal="center" vertical="center"/>
    </xf>
    <xf numFmtId="9" fontId="4" fillId="0" borderId="19"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1" fontId="0" fillId="0" borderId="14" xfId="0" applyNumberFormat="1" applyBorder="1" applyAlignment="1">
      <alignment horizontal="center" vertical="center"/>
    </xf>
    <xf numFmtId="1" fontId="0" fillId="0" borderId="4" xfId="0" applyNumberFormat="1" applyBorder="1" applyAlignment="1">
      <alignment horizontal="center" vertical="center"/>
    </xf>
    <xf numFmtId="0" fontId="0" fillId="0" borderId="26" xfId="0" applyBorder="1"/>
    <xf numFmtId="0" fontId="0" fillId="0" borderId="37" xfId="0" applyBorder="1" applyAlignment="1">
      <alignment horizontal="center" vertical="center"/>
    </xf>
    <xf numFmtId="0" fontId="0" fillId="0" borderId="34" xfId="0" applyBorder="1" applyAlignment="1">
      <alignment horizontal="center" vertical="center"/>
    </xf>
    <xf numFmtId="9" fontId="0" fillId="7" borderId="4" xfId="0" applyNumberFormat="1" applyFill="1" applyBorder="1" applyAlignment="1">
      <alignment vertical="center"/>
    </xf>
    <xf numFmtId="9" fontId="0" fillId="7" borderId="4" xfId="0" applyNumberFormat="1" applyFill="1" applyBorder="1" applyAlignment="1">
      <alignment horizontal="left" vertical="center"/>
    </xf>
    <xf numFmtId="164" fontId="0" fillId="6" borderId="1" xfId="0" applyNumberFormat="1" applyFill="1" applyBorder="1" applyAlignment="1" applyProtection="1">
      <alignment horizontal="center" vertical="center"/>
      <protection locked="0"/>
    </xf>
    <xf numFmtId="0" fontId="30" fillId="0" borderId="0" xfId="0" applyFont="1"/>
    <xf numFmtId="0" fontId="0" fillId="7" borderId="4" xfId="0" applyFill="1" applyBorder="1"/>
    <xf numFmtId="0" fontId="31" fillId="3" borderId="12" xfId="0" applyFont="1" applyFill="1" applyBorder="1" applyAlignment="1">
      <alignment horizontal="center"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0" fillId="2" borderId="22" xfId="0" applyFont="1" applyFill="1" applyBorder="1" applyAlignment="1">
      <alignment horizontal="left" vertical="center"/>
    </xf>
    <xf numFmtId="0" fontId="20" fillId="2" borderId="21" xfId="0" applyFont="1" applyFill="1" applyBorder="1" applyAlignment="1">
      <alignment horizontal="left" vertical="center"/>
    </xf>
    <xf numFmtId="0" fontId="20" fillId="2" borderId="13" xfId="0" applyFont="1" applyFill="1" applyBorder="1" applyAlignment="1">
      <alignment horizontal="left" vertical="center"/>
    </xf>
    <xf numFmtId="0" fontId="2" fillId="3" borderId="1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4"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4" xfId="0" applyFont="1" applyFill="1" applyBorder="1" applyAlignment="1">
      <alignment horizontal="center" vertical="center"/>
    </xf>
    <xf numFmtId="0" fontId="22" fillId="4" borderId="8" xfId="0" applyFont="1" applyFill="1" applyBorder="1" applyAlignment="1">
      <alignment horizontal="left" vertical="center"/>
    </xf>
    <xf numFmtId="0" fontId="22" fillId="4" borderId="9" xfId="0" applyFont="1" applyFill="1" applyBorder="1" applyAlignment="1">
      <alignment horizontal="left" vertical="center"/>
    </xf>
    <xf numFmtId="0" fontId="22" fillId="4" borderId="10" xfId="0" applyFont="1" applyFill="1" applyBorder="1" applyAlignment="1">
      <alignment horizontal="left" vertical="center"/>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0" fillId="3" borderId="31" xfId="0" applyFont="1" applyFill="1" applyBorder="1" applyAlignment="1" applyProtection="1">
      <alignment horizontal="left" vertical="center"/>
      <protection locked="0"/>
    </xf>
    <xf numFmtId="0" fontId="0" fillId="3" borderId="32" xfId="0" applyFont="1" applyFill="1" applyBorder="1" applyAlignment="1" applyProtection="1">
      <alignment horizontal="left" vertical="center"/>
      <protection locked="0"/>
    </xf>
    <xf numFmtId="0" fontId="0" fillId="3" borderId="33" xfId="0" applyFont="1" applyFill="1" applyBorder="1" applyAlignment="1" applyProtection="1">
      <alignment horizontal="left" vertical="center"/>
      <protection locked="0"/>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9" borderId="8" xfId="0" applyFont="1" applyFill="1" applyBorder="1" applyAlignment="1">
      <alignment horizontal="left" vertical="center"/>
    </xf>
    <xf numFmtId="0" fontId="0" fillId="9" borderId="9" xfId="0" applyFont="1" applyFill="1" applyBorder="1" applyAlignment="1">
      <alignment horizontal="left" vertical="center"/>
    </xf>
    <xf numFmtId="0" fontId="0" fillId="9" borderId="10" xfId="0" applyFont="1" applyFill="1" applyBorder="1" applyAlignment="1">
      <alignment horizontal="left" vertical="center"/>
    </xf>
    <xf numFmtId="0" fontId="0" fillId="9" borderId="31" xfId="0" applyFont="1" applyFill="1" applyBorder="1" applyAlignment="1">
      <alignment horizontal="left" vertical="center"/>
    </xf>
    <xf numFmtId="0" fontId="0" fillId="9" borderId="32" xfId="0" applyFont="1" applyFill="1" applyBorder="1" applyAlignment="1">
      <alignment horizontal="left" vertical="center"/>
    </xf>
    <xf numFmtId="0" fontId="0" fillId="9" borderId="33" xfId="0" applyFont="1" applyFill="1" applyBorder="1" applyAlignment="1">
      <alignment horizontal="left" vertical="center"/>
    </xf>
    <xf numFmtId="0" fontId="0" fillId="9" borderId="28" xfId="0" applyFill="1" applyBorder="1" applyAlignment="1">
      <alignment horizontal="left" vertical="center"/>
    </xf>
    <xf numFmtId="0" fontId="0" fillId="9" borderId="29" xfId="0" applyFill="1" applyBorder="1" applyAlignment="1">
      <alignment horizontal="left" vertical="center"/>
    </xf>
    <xf numFmtId="0" fontId="0" fillId="9" borderId="30" xfId="0" applyFill="1" applyBorder="1" applyAlignment="1">
      <alignment horizontal="left" vertical="center"/>
    </xf>
    <xf numFmtId="0" fontId="0" fillId="3" borderId="28" xfId="0" applyFill="1" applyBorder="1" applyAlignment="1" applyProtection="1">
      <alignment horizontal="left" vertical="center"/>
      <protection locked="0"/>
    </xf>
    <xf numFmtId="0" fontId="0" fillId="3" borderId="29" xfId="0" applyFill="1" applyBorder="1" applyAlignment="1" applyProtection="1">
      <alignment horizontal="left" vertical="center"/>
      <protection locked="0"/>
    </xf>
    <xf numFmtId="0" fontId="0" fillId="3" borderId="30"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16" fillId="8" borderId="0" xfId="0" applyFont="1" applyFill="1" applyBorder="1" applyAlignment="1">
      <alignment horizontal="left" vertical="center"/>
    </xf>
    <xf numFmtId="0" fontId="16" fillId="8" borderId="0" xfId="0" applyFont="1" applyFill="1" applyAlignment="1">
      <alignment horizontal="left" vertical="center"/>
    </xf>
    <xf numFmtId="0" fontId="0" fillId="0" borderId="0" xfId="0"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8" xfId="0" applyFont="1" applyFill="1" applyBorder="1" applyAlignment="1">
      <alignment horizontal="center" vertical="center"/>
    </xf>
    <xf numFmtId="0" fontId="10" fillId="0" borderId="0" xfId="0" applyFont="1" applyAlignment="1">
      <alignment horizontal="center" vertical="center"/>
    </xf>
    <xf numFmtId="0" fontId="4" fillId="7" borderId="6" xfId="0" applyFont="1" applyFill="1" applyBorder="1" applyAlignment="1">
      <alignment horizontal="center"/>
    </xf>
    <xf numFmtId="0" fontId="4" fillId="7" borderId="7" xfId="0" applyFont="1" applyFill="1" applyBorder="1" applyAlignment="1">
      <alignment horizontal="center"/>
    </xf>
    <xf numFmtId="0" fontId="4" fillId="7" borderId="3" xfId="0" applyFont="1" applyFill="1" applyBorder="1" applyAlignment="1">
      <alignment horizontal="center"/>
    </xf>
    <xf numFmtId="0" fontId="0" fillId="0" borderId="0" xfId="0" applyAlignment="1">
      <alignment horizontal="left" vertical="center"/>
    </xf>
    <xf numFmtId="0" fontId="0" fillId="3" borderId="1" xfId="0" applyFill="1" applyBorder="1" applyAlignment="1">
      <alignment horizontal="center" wrapText="1"/>
    </xf>
    <xf numFmtId="0" fontId="0" fillId="3" borderId="1" xfId="0" applyFill="1" applyBorder="1" applyAlignment="1">
      <alignment horizontal="center" vertical="center"/>
    </xf>
    <xf numFmtId="0" fontId="26" fillId="3" borderId="0" xfId="0" applyFont="1" applyFill="1" applyBorder="1" applyAlignment="1">
      <alignment horizontal="left" vertical="top" wrapText="1"/>
    </xf>
  </cellXfs>
  <cellStyles count="2">
    <cellStyle name="Standaard" xfId="0" builtinId="0"/>
    <cellStyle name="Standaard 2" xfId="1"/>
  </cellStyles>
  <dxfs count="0"/>
  <tableStyles count="0" defaultTableStyle="TableStyleMedium2" defaultPivotStyle="PivotStyleLight16"/>
  <colors>
    <mruColors>
      <color rgb="FFFFC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2</xdr:col>
      <xdr:colOff>114299</xdr:colOff>
      <xdr:row>9</xdr:row>
      <xdr:rowOff>104776</xdr:rowOff>
    </xdr:from>
    <xdr:to>
      <xdr:col>5</xdr:col>
      <xdr:colOff>333375</xdr:colOff>
      <xdr:row>16</xdr:row>
      <xdr:rowOff>114302</xdr:rowOff>
    </xdr:to>
    <xdr:grpSp>
      <xdr:nvGrpSpPr>
        <xdr:cNvPr id="75" name="Groep 74"/>
        <xdr:cNvGrpSpPr/>
      </xdr:nvGrpSpPr>
      <xdr:grpSpPr>
        <a:xfrm flipH="1">
          <a:off x="2295524" y="2124076"/>
          <a:ext cx="2162176" cy="1343026"/>
          <a:chOff x="3034824" y="3944798"/>
          <a:chExt cx="2964310" cy="2026409"/>
        </a:xfrm>
      </xdr:grpSpPr>
      <xdr:cxnSp macro="">
        <xdr:nvCxnSpPr>
          <xdr:cNvPr id="76" name="Rechte verbindingslijn 75"/>
          <xdr:cNvCxnSpPr/>
        </xdr:nvCxnSpPr>
        <xdr:spPr>
          <a:xfrm>
            <a:off x="3847635" y="4308764"/>
            <a:ext cx="0" cy="23297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Rechte verbindingslijn 76"/>
          <xdr:cNvCxnSpPr/>
        </xdr:nvCxnSpPr>
        <xdr:spPr>
          <a:xfrm>
            <a:off x="3847635" y="4293096"/>
            <a:ext cx="947742" cy="0"/>
          </a:xfrm>
          <a:prstGeom prst="line">
            <a:avLst/>
          </a:prstGeom>
          <a:ln w="19050">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8" name="Rechte verbindingslijn 77"/>
          <xdr:cNvCxnSpPr/>
        </xdr:nvCxnSpPr>
        <xdr:spPr>
          <a:xfrm>
            <a:off x="5116817" y="4788258"/>
            <a:ext cx="47797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Rechte verbindingslijn 78"/>
          <xdr:cNvCxnSpPr/>
        </xdr:nvCxnSpPr>
        <xdr:spPr>
          <a:xfrm>
            <a:off x="3382215" y="5157192"/>
            <a:ext cx="209675" cy="288032"/>
          </a:xfrm>
          <a:prstGeom prst="line">
            <a:avLst/>
          </a:prstGeom>
          <a:ln w="19050">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0" name="Tekstvak 40"/>
          <xdr:cNvSpPr txBox="1"/>
        </xdr:nvSpPr>
        <xdr:spPr>
          <a:xfrm>
            <a:off x="5602333" y="4884576"/>
            <a:ext cx="396801" cy="342641"/>
          </a:xfrm>
          <a:prstGeom prst="rect">
            <a:avLst/>
          </a:prstGeom>
          <a:noFill/>
          <a:ln w="19050">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1</a:t>
            </a:r>
          </a:p>
        </xdr:txBody>
      </xdr:sp>
      <xdr:sp macro="" textlink="">
        <xdr:nvSpPr>
          <xdr:cNvPr id="81" name="Tekstvak 41"/>
          <xdr:cNvSpPr txBox="1"/>
        </xdr:nvSpPr>
        <xdr:spPr>
          <a:xfrm>
            <a:off x="3034824" y="5210245"/>
            <a:ext cx="452126" cy="345578"/>
          </a:xfrm>
          <a:prstGeom prst="rect">
            <a:avLst/>
          </a:prstGeom>
          <a:noFill/>
          <a:ln w="19050">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2</a:t>
            </a:r>
          </a:p>
        </xdr:txBody>
      </xdr:sp>
      <xdr:cxnSp macro="">
        <xdr:nvCxnSpPr>
          <xdr:cNvPr id="82" name="Rechte verbindingslijn 81"/>
          <xdr:cNvCxnSpPr>
            <a:stCxn id="93" idx="3"/>
          </xdr:cNvCxnSpPr>
        </xdr:nvCxnSpPr>
        <xdr:spPr>
          <a:xfrm>
            <a:off x="5457934" y="5428432"/>
            <a:ext cx="0" cy="2328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Rechte verbindingslijn 82"/>
          <xdr:cNvCxnSpPr/>
        </xdr:nvCxnSpPr>
        <xdr:spPr>
          <a:xfrm>
            <a:off x="3769339" y="5445224"/>
            <a:ext cx="495" cy="2630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Rechte verbindingslijn 83"/>
          <xdr:cNvCxnSpPr/>
        </xdr:nvCxnSpPr>
        <xdr:spPr>
          <a:xfrm>
            <a:off x="3788482" y="5727441"/>
            <a:ext cx="1716066" cy="0"/>
          </a:xfrm>
          <a:prstGeom prst="line">
            <a:avLst/>
          </a:prstGeom>
          <a:ln w="19050">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5" name="Tekstvak 41"/>
          <xdr:cNvSpPr txBox="1"/>
        </xdr:nvSpPr>
        <xdr:spPr>
          <a:xfrm>
            <a:off x="4479620" y="5699227"/>
            <a:ext cx="420561" cy="271980"/>
          </a:xfrm>
          <a:prstGeom prst="rect">
            <a:avLst/>
          </a:prstGeom>
          <a:noFill/>
          <a:ln w="19050">
            <a:noFill/>
          </a:ln>
        </xdr:spPr>
        <xdr:txBody>
          <a:bodyPr wrap="square" rtlCol="0">
            <a:no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3</a:t>
            </a:r>
          </a:p>
        </xdr:txBody>
      </xdr:sp>
      <xdr:sp macro="" textlink="">
        <xdr:nvSpPr>
          <xdr:cNvPr id="86" name="Tekstvak 41"/>
          <xdr:cNvSpPr txBox="1"/>
        </xdr:nvSpPr>
        <xdr:spPr>
          <a:xfrm>
            <a:off x="4026820" y="3944798"/>
            <a:ext cx="445696" cy="344605"/>
          </a:xfrm>
          <a:prstGeom prst="rect">
            <a:avLst/>
          </a:prstGeom>
          <a:noFill/>
          <a:ln w="19050">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4</a:t>
            </a:r>
          </a:p>
        </xdr:txBody>
      </xdr:sp>
      <xdr:grpSp>
        <xdr:nvGrpSpPr>
          <xdr:cNvPr id="87" name="Groep 86"/>
          <xdr:cNvGrpSpPr/>
        </xdr:nvGrpSpPr>
        <xdr:grpSpPr>
          <a:xfrm>
            <a:off x="3504443" y="4541742"/>
            <a:ext cx="1953490" cy="888997"/>
            <a:chOff x="2311554" y="4528130"/>
            <a:chExt cx="1953490" cy="888997"/>
          </a:xfrm>
        </xdr:grpSpPr>
        <xdr:sp macro="" textlink="">
          <xdr:nvSpPr>
            <xdr:cNvPr id="93" name="Vrije vorm 92"/>
            <xdr:cNvSpPr/>
          </xdr:nvSpPr>
          <xdr:spPr>
            <a:xfrm>
              <a:off x="2311554" y="4528130"/>
              <a:ext cx="1953490" cy="886690"/>
            </a:xfrm>
            <a:custGeom>
              <a:avLst/>
              <a:gdLst>
                <a:gd name="connsiteX0" fmla="*/ 318655 w 1981200"/>
                <a:gd name="connsiteY0" fmla="*/ 0 h 900545"/>
                <a:gd name="connsiteX1" fmla="*/ 0 w 1981200"/>
                <a:gd name="connsiteY1" fmla="*/ 609600 h 900545"/>
                <a:gd name="connsiteX2" fmla="*/ 235527 w 1981200"/>
                <a:gd name="connsiteY2" fmla="*/ 886690 h 900545"/>
                <a:gd name="connsiteX3" fmla="*/ 1981200 w 1981200"/>
                <a:gd name="connsiteY3" fmla="*/ 900545 h 900545"/>
                <a:gd name="connsiteX4" fmla="*/ 1648691 w 1981200"/>
                <a:gd name="connsiteY4" fmla="*/ 332509 h 900545"/>
                <a:gd name="connsiteX5" fmla="*/ 1385455 w 1981200"/>
                <a:gd name="connsiteY5" fmla="*/ 13854 h 900545"/>
                <a:gd name="connsiteX6" fmla="*/ 318655 w 1981200"/>
                <a:gd name="connsiteY6" fmla="*/ 0 h 900545"/>
                <a:gd name="connsiteX0" fmla="*/ 318655 w 1981200"/>
                <a:gd name="connsiteY0" fmla="*/ 0 h 900545"/>
                <a:gd name="connsiteX1" fmla="*/ 0 w 1981200"/>
                <a:gd name="connsiteY1" fmla="*/ 609600 h 900545"/>
                <a:gd name="connsiteX2" fmla="*/ 235527 w 1981200"/>
                <a:gd name="connsiteY2" fmla="*/ 886690 h 900545"/>
                <a:gd name="connsiteX3" fmla="*/ 1981200 w 1981200"/>
                <a:gd name="connsiteY3" fmla="*/ 900545 h 900545"/>
                <a:gd name="connsiteX4" fmla="*/ 1620981 w 1981200"/>
                <a:gd name="connsiteY4" fmla="*/ 263236 h 900545"/>
                <a:gd name="connsiteX5" fmla="*/ 1385455 w 1981200"/>
                <a:gd name="connsiteY5" fmla="*/ 13854 h 900545"/>
                <a:gd name="connsiteX6" fmla="*/ 318655 w 1981200"/>
                <a:gd name="connsiteY6" fmla="*/ 0 h 900545"/>
                <a:gd name="connsiteX0" fmla="*/ 318655 w 1953490"/>
                <a:gd name="connsiteY0" fmla="*/ 0 h 886690"/>
                <a:gd name="connsiteX1" fmla="*/ 0 w 1953490"/>
                <a:gd name="connsiteY1" fmla="*/ 609600 h 886690"/>
                <a:gd name="connsiteX2" fmla="*/ 235527 w 1953490"/>
                <a:gd name="connsiteY2" fmla="*/ 886690 h 886690"/>
                <a:gd name="connsiteX3" fmla="*/ 1953490 w 1953490"/>
                <a:gd name="connsiteY3" fmla="*/ 886690 h 886690"/>
                <a:gd name="connsiteX4" fmla="*/ 1620981 w 1953490"/>
                <a:gd name="connsiteY4" fmla="*/ 263236 h 886690"/>
                <a:gd name="connsiteX5" fmla="*/ 1385455 w 1953490"/>
                <a:gd name="connsiteY5" fmla="*/ 13854 h 886690"/>
                <a:gd name="connsiteX6" fmla="*/ 318655 w 1953490"/>
                <a:gd name="connsiteY6" fmla="*/ 0 h 886690"/>
                <a:gd name="connsiteX0" fmla="*/ 318655 w 1953490"/>
                <a:gd name="connsiteY0" fmla="*/ 0 h 886690"/>
                <a:gd name="connsiteX1" fmla="*/ 0 w 1953490"/>
                <a:gd name="connsiteY1" fmla="*/ 609600 h 886690"/>
                <a:gd name="connsiteX2" fmla="*/ 235527 w 1953490"/>
                <a:gd name="connsiteY2" fmla="*/ 886690 h 886690"/>
                <a:gd name="connsiteX3" fmla="*/ 1953490 w 1953490"/>
                <a:gd name="connsiteY3" fmla="*/ 886690 h 886690"/>
                <a:gd name="connsiteX4" fmla="*/ 1607126 w 1953490"/>
                <a:gd name="connsiteY4" fmla="*/ 249382 h 886690"/>
                <a:gd name="connsiteX5" fmla="*/ 1385455 w 1953490"/>
                <a:gd name="connsiteY5" fmla="*/ 13854 h 886690"/>
                <a:gd name="connsiteX6" fmla="*/ 318655 w 1953490"/>
                <a:gd name="connsiteY6" fmla="*/ 0 h 886690"/>
                <a:gd name="connsiteX0" fmla="*/ 318655 w 1953490"/>
                <a:gd name="connsiteY0" fmla="*/ 0 h 886690"/>
                <a:gd name="connsiteX1" fmla="*/ 0 w 1953490"/>
                <a:gd name="connsiteY1" fmla="*/ 609600 h 886690"/>
                <a:gd name="connsiteX2" fmla="*/ 235527 w 1953490"/>
                <a:gd name="connsiteY2" fmla="*/ 886690 h 886690"/>
                <a:gd name="connsiteX3" fmla="*/ 1953490 w 1953490"/>
                <a:gd name="connsiteY3" fmla="*/ 886690 h 886690"/>
                <a:gd name="connsiteX4" fmla="*/ 1607126 w 1953490"/>
                <a:gd name="connsiteY4" fmla="*/ 249382 h 886690"/>
                <a:gd name="connsiteX5" fmla="*/ 1191492 w 1953490"/>
                <a:gd name="connsiteY5" fmla="*/ 13854 h 886690"/>
                <a:gd name="connsiteX6" fmla="*/ 318655 w 1953490"/>
                <a:gd name="connsiteY6" fmla="*/ 0 h 886690"/>
                <a:gd name="connsiteX0" fmla="*/ 318655 w 1953490"/>
                <a:gd name="connsiteY0" fmla="*/ 0 h 886690"/>
                <a:gd name="connsiteX1" fmla="*/ 0 w 1953490"/>
                <a:gd name="connsiteY1" fmla="*/ 609600 h 886690"/>
                <a:gd name="connsiteX2" fmla="*/ 235527 w 1953490"/>
                <a:gd name="connsiteY2" fmla="*/ 886690 h 886690"/>
                <a:gd name="connsiteX3" fmla="*/ 1953490 w 1953490"/>
                <a:gd name="connsiteY3" fmla="*/ 886690 h 886690"/>
                <a:gd name="connsiteX4" fmla="*/ 1607126 w 1953490"/>
                <a:gd name="connsiteY4" fmla="*/ 249382 h 886690"/>
                <a:gd name="connsiteX5" fmla="*/ 1330037 w 1953490"/>
                <a:gd name="connsiteY5" fmla="*/ 27709 h 886690"/>
                <a:gd name="connsiteX6" fmla="*/ 318655 w 1953490"/>
                <a:gd name="connsiteY6" fmla="*/ 0 h 886690"/>
                <a:gd name="connsiteX0" fmla="*/ 318655 w 1953490"/>
                <a:gd name="connsiteY0" fmla="*/ 0 h 886690"/>
                <a:gd name="connsiteX1" fmla="*/ 0 w 1953490"/>
                <a:gd name="connsiteY1" fmla="*/ 609600 h 886690"/>
                <a:gd name="connsiteX2" fmla="*/ 235527 w 1953490"/>
                <a:gd name="connsiteY2" fmla="*/ 886690 h 886690"/>
                <a:gd name="connsiteX3" fmla="*/ 1953490 w 1953490"/>
                <a:gd name="connsiteY3" fmla="*/ 886690 h 886690"/>
                <a:gd name="connsiteX4" fmla="*/ 1607126 w 1953490"/>
                <a:gd name="connsiteY4" fmla="*/ 249382 h 886690"/>
                <a:gd name="connsiteX5" fmla="*/ 1316182 w 1953490"/>
                <a:gd name="connsiteY5" fmla="*/ 0 h 886690"/>
                <a:gd name="connsiteX6" fmla="*/ 318655 w 1953490"/>
                <a:gd name="connsiteY6" fmla="*/ 0 h 886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53490" h="886690">
                  <a:moveTo>
                    <a:pt x="318655" y="0"/>
                  </a:moveTo>
                  <a:lnTo>
                    <a:pt x="0" y="609600"/>
                  </a:lnTo>
                  <a:lnTo>
                    <a:pt x="235527" y="886690"/>
                  </a:lnTo>
                  <a:lnTo>
                    <a:pt x="1953490" y="886690"/>
                  </a:lnTo>
                  <a:lnTo>
                    <a:pt x="1607126" y="249382"/>
                  </a:lnTo>
                  <a:lnTo>
                    <a:pt x="1316182" y="0"/>
                  </a:lnTo>
                  <a:lnTo>
                    <a:pt x="318655" y="0"/>
                  </a:lnTo>
                  <a:close/>
                </a:path>
              </a:pathLst>
            </a:custGeom>
            <a:solidFill>
              <a:schemeClr val="bg1"/>
            </a:solidFill>
            <a:ln w="190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nl-B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nl-BE"/>
            </a:p>
          </xdr:txBody>
        </xdr:sp>
        <xdr:cxnSp macro="">
          <xdr:nvCxnSpPr>
            <xdr:cNvPr id="94" name="Rechte verbindingslijn 93"/>
            <xdr:cNvCxnSpPr/>
          </xdr:nvCxnSpPr>
          <xdr:spPr>
            <a:xfrm>
              <a:off x="2939843" y="4774646"/>
              <a:ext cx="984085" cy="0"/>
            </a:xfrm>
            <a:prstGeom prst="line">
              <a:avLst/>
            </a:prstGeom>
            <a:ln w="19050">
              <a:solidFill>
                <a:schemeClr val="tx1"/>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95" name="Vrije vorm 94"/>
            <xdr:cNvSpPr/>
          </xdr:nvSpPr>
          <xdr:spPr>
            <a:xfrm>
              <a:off x="2576945" y="4530436"/>
              <a:ext cx="360219" cy="886691"/>
            </a:xfrm>
            <a:custGeom>
              <a:avLst/>
              <a:gdLst>
                <a:gd name="connsiteX0" fmla="*/ 69273 w 360219"/>
                <a:gd name="connsiteY0" fmla="*/ 0 h 886691"/>
                <a:gd name="connsiteX1" fmla="*/ 360219 w 360219"/>
                <a:gd name="connsiteY1" fmla="*/ 235528 h 886691"/>
                <a:gd name="connsiteX2" fmla="*/ 0 w 360219"/>
                <a:gd name="connsiteY2" fmla="*/ 886691 h 886691"/>
              </a:gdLst>
              <a:ahLst/>
              <a:cxnLst>
                <a:cxn ang="0">
                  <a:pos x="connsiteX0" y="connsiteY0"/>
                </a:cxn>
                <a:cxn ang="0">
                  <a:pos x="connsiteX1" y="connsiteY1"/>
                </a:cxn>
                <a:cxn ang="0">
                  <a:pos x="connsiteX2" y="connsiteY2"/>
                </a:cxn>
              </a:cxnLst>
              <a:rect l="l" t="t" r="r" b="b"/>
              <a:pathLst>
                <a:path w="360219" h="886691">
                  <a:moveTo>
                    <a:pt x="69273" y="0"/>
                  </a:moveTo>
                  <a:lnTo>
                    <a:pt x="360219" y="235528"/>
                  </a:lnTo>
                  <a:lnTo>
                    <a:pt x="0" y="886691"/>
                  </a:lnTo>
                </a:path>
              </a:pathLst>
            </a:custGeom>
            <a:solidFill>
              <a:schemeClr val="bg1"/>
            </a:solidFill>
            <a:ln w="190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nl-B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nl-BE"/>
            </a:p>
          </xdr:txBody>
        </xdr:sp>
      </xdr:grpSp>
      <xdr:cxnSp macro="">
        <xdr:nvCxnSpPr>
          <xdr:cNvPr id="88" name="Rechte verbindingslijn 87"/>
          <xdr:cNvCxnSpPr/>
        </xdr:nvCxnSpPr>
        <xdr:spPr>
          <a:xfrm>
            <a:off x="4816026" y="4293096"/>
            <a:ext cx="0" cy="2160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Rechte verbindingslijn 88"/>
          <xdr:cNvCxnSpPr>
            <a:stCxn id="93" idx="1"/>
          </xdr:cNvCxnSpPr>
        </xdr:nvCxnSpPr>
        <xdr:spPr>
          <a:xfrm flipH="1">
            <a:off x="3354249" y="5151342"/>
            <a:ext cx="150194" cy="585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Rechte verbindingslijn 89"/>
          <xdr:cNvCxnSpPr>
            <a:stCxn id="95" idx="2"/>
          </xdr:cNvCxnSpPr>
        </xdr:nvCxnSpPr>
        <xdr:spPr>
          <a:xfrm flipH="1" flipV="1">
            <a:off x="3532410" y="5428433"/>
            <a:ext cx="237424" cy="23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Rechte verbindingslijn 90"/>
          <xdr:cNvCxnSpPr>
            <a:stCxn id="93" idx="3"/>
          </xdr:cNvCxnSpPr>
        </xdr:nvCxnSpPr>
        <xdr:spPr>
          <a:xfrm>
            <a:off x="5457934" y="5428432"/>
            <a:ext cx="108895" cy="255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Rechte verbindingslijn 91"/>
          <xdr:cNvCxnSpPr/>
        </xdr:nvCxnSpPr>
        <xdr:spPr>
          <a:xfrm>
            <a:off x="5646508" y="4766194"/>
            <a:ext cx="0" cy="640174"/>
          </a:xfrm>
          <a:prstGeom prst="line">
            <a:avLst/>
          </a:prstGeom>
          <a:ln w="19050">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11</xdr:col>
      <xdr:colOff>257706</xdr:colOff>
      <xdr:row>0</xdr:row>
      <xdr:rowOff>58315</xdr:rowOff>
    </xdr:from>
    <xdr:to>
      <xdr:col>12</xdr:col>
      <xdr:colOff>651237</xdr:colOff>
      <xdr:row>1</xdr:row>
      <xdr:rowOff>194387</xdr:rowOff>
    </xdr:to>
    <xdr:pic>
      <xdr:nvPicPr>
        <xdr:cNvPr id="2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5506" y="58315"/>
          <a:ext cx="1860381" cy="6504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1709273</xdr:colOff>
      <xdr:row>63</xdr:row>
      <xdr:rowOff>15473</xdr:rowOff>
    </xdr:from>
    <xdr:to>
      <xdr:col>0</xdr:col>
      <xdr:colOff>2150826</xdr:colOff>
      <xdr:row>64</xdr:row>
      <xdr:rowOff>1</xdr:rowOff>
    </xdr:to>
    <xdr:pic>
      <xdr:nvPicPr>
        <xdr:cNvPr id="2" name="Afbeelding 1"/>
        <xdr:cNvPicPr>
          <a:picLocks noChangeAspect="1"/>
        </xdr:cNvPicPr>
      </xdr:nvPicPr>
      <xdr:blipFill>
        <a:blip xmlns:r="http://schemas.openxmlformats.org/officeDocument/2006/relationships" r:embed="rId1"/>
        <a:stretch>
          <a:fillRect/>
        </a:stretch>
      </xdr:blipFill>
      <xdr:spPr>
        <a:xfrm flipH="1">
          <a:off x="1709273" y="10588223"/>
          <a:ext cx="441553" cy="175028"/>
        </a:xfrm>
        <a:prstGeom prst="rect">
          <a:avLst/>
        </a:prstGeom>
      </xdr:spPr>
    </xdr:pic>
    <xdr:clientData/>
  </xdr:twoCellAnchor>
  <xdr:twoCellAnchor editAs="oneCell">
    <xdr:from>
      <xdr:col>0</xdr:col>
      <xdr:colOff>1635334</xdr:colOff>
      <xdr:row>68</xdr:row>
      <xdr:rowOff>15876</xdr:rowOff>
    </xdr:from>
    <xdr:to>
      <xdr:col>0</xdr:col>
      <xdr:colOff>2143123</xdr:colOff>
      <xdr:row>68</xdr:row>
      <xdr:rowOff>187326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1635334" y="11541126"/>
          <a:ext cx="507789" cy="171450"/>
        </a:xfrm>
        <a:prstGeom prst="rect">
          <a:avLst/>
        </a:prstGeom>
      </xdr:spPr>
    </xdr:pic>
    <xdr:clientData/>
  </xdr:twoCellAnchor>
  <xdr:twoCellAnchor editAs="oneCell">
    <xdr:from>
      <xdr:col>0</xdr:col>
      <xdr:colOff>1627713</xdr:colOff>
      <xdr:row>65</xdr:row>
      <xdr:rowOff>26266</xdr:rowOff>
    </xdr:from>
    <xdr:to>
      <xdr:col>0</xdr:col>
      <xdr:colOff>2143123</xdr:colOff>
      <xdr:row>65</xdr:row>
      <xdr:rowOff>182465</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1627713" y="10980016"/>
          <a:ext cx="515410" cy="156199"/>
        </a:xfrm>
        <a:prstGeom prst="rect">
          <a:avLst/>
        </a:prstGeom>
      </xdr:spPr>
    </xdr:pic>
    <xdr:clientData/>
  </xdr:twoCellAnchor>
  <xdr:twoCellAnchor editAs="oneCell">
    <xdr:from>
      <xdr:col>0</xdr:col>
      <xdr:colOff>1627713</xdr:colOff>
      <xdr:row>67</xdr:row>
      <xdr:rowOff>26266</xdr:rowOff>
    </xdr:from>
    <xdr:to>
      <xdr:col>0</xdr:col>
      <xdr:colOff>2143123</xdr:colOff>
      <xdr:row>67</xdr:row>
      <xdr:rowOff>182465</xdr:rowOff>
    </xdr:to>
    <xdr:pic>
      <xdr:nvPicPr>
        <xdr:cNvPr id="5" name="Afbeelding 4"/>
        <xdr:cNvPicPr>
          <a:picLocks noChangeAspect="1"/>
        </xdr:cNvPicPr>
      </xdr:nvPicPr>
      <xdr:blipFill>
        <a:blip xmlns:r="http://schemas.openxmlformats.org/officeDocument/2006/relationships" r:embed="rId3"/>
        <a:stretch>
          <a:fillRect/>
        </a:stretch>
      </xdr:blipFill>
      <xdr:spPr>
        <a:xfrm>
          <a:off x="1627713" y="11361016"/>
          <a:ext cx="515410" cy="156199"/>
        </a:xfrm>
        <a:prstGeom prst="rect">
          <a:avLst/>
        </a:prstGeom>
      </xdr:spPr>
    </xdr:pic>
    <xdr:clientData/>
  </xdr:twoCellAnchor>
  <xdr:twoCellAnchor editAs="oneCell">
    <xdr:from>
      <xdr:col>0</xdr:col>
      <xdr:colOff>1813813</xdr:colOff>
      <xdr:row>64</xdr:row>
      <xdr:rowOff>14944</xdr:rowOff>
    </xdr:from>
    <xdr:to>
      <xdr:col>0</xdr:col>
      <xdr:colOff>2144828</xdr:colOff>
      <xdr:row>65</xdr:row>
      <xdr:rowOff>11270</xdr:rowOff>
    </xdr:to>
    <xdr:pic>
      <xdr:nvPicPr>
        <xdr:cNvPr id="6" name="Afbeelding 5"/>
        <xdr:cNvPicPr>
          <a:picLocks noChangeAspect="1"/>
        </xdr:cNvPicPr>
      </xdr:nvPicPr>
      <xdr:blipFill>
        <a:blip xmlns:r="http://schemas.openxmlformats.org/officeDocument/2006/relationships" r:embed="rId4"/>
        <a:stretch>
          <a:fillRect/>
        </a:stretch>
      </xdr:blipFill>
      <xdr:spPr>
        <a:xfrm>
          <a:off x="1813813" y="10778194"/>
          <a:ext cx="331015" cy="186826"/>
        </a:xfrm>
        <a:prstGeom prst="rect">
          <a:avLst/>
        </a:prstGeom>
      </xdr:spPr>
    </xdr:pic>
    <xdr:clientData/>
  </xdr:twoCellAnchor>
  <xdr:twoCellAnchor editAs="oneCell">
    <xdr:from>
      <xdr:col>0</xdr:col>
      <xdr:colOff>1808689</xdr:colOff>
      <xdr:row>66</xdr:row>
      <xdr:rowOff>14944</xdr:rowOff>
    </xdr:from>
    <xdr:to>
      <xdr:col>0</xdr:col>
      <xdr:colOff>2139704</xdr:colOff>
      <xdr:row>67</xdr:row>
      <xdr:rowOff>11271</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1808689" y="11159194"/>
          <a:ext cx="331015" cy="186827"/>
        </a:xfrm>
        <a:prstGeom prst="rect">
          <a:avLst/>
        </a:prstGeom>
      </xdr:spPr>
    </xdr:pic>
    <xdr:clientData/>
  </xdr:twoCellAnchor>
  <xdr:twoCellAnchor editAs="oneCell">
    <xdr:from>
      <xdr:col>0</xdr:col>
      <xdr:colOff>1669622</xdr:colOff>
      <xdr:row>56</xdr:row>
      <xdr:rowOff>45277</xdr:rowOff>
    </xdr:from>
    <xdr:to>
      <xdr:col>0</xdr:col>
      <xdr:colOff>2079198</xdr:colOff>
      <xdr:row>57</xdr:row>
      <xdr:rowOff>548</xdr:rowOff>
    </xdr:to>
    <xdr:pic>
      <xdr:nvPicPr>
        <xdr:cNvPr id="8" name="Afbeelding 7"/>
        <xdr:cNvPicPr>
          <a:picLocks noChangeAspect="1"/>
        </xdr:cNvPicPr>
      </xdr:nvPicPr>
      <xdr:blipFill>
        <a:blip xmlns:r="http://schemas.openxmlformats.org/officeDocument/2006/relationships" r:embed="rId5"/>
        <a:stretch>
          <a:fillRect/>
        </a:stretch>
      </xdr:blipFill>
      <xdr:spPr>
        <a:xfrm>
          <a:off x="1669622" y="9284527"/>
          <a:ext cx="409576" cy="144259"/>
        </a:xfrm>
        <a:prstGeom prst="rect">
          <a:avLst/>
        </a:prstGeom>
      </xdr:spPr>
    </xdr:pic>
    <xdr:clientData/>
  </xdr:twoCellAnchor>
  <xdr:twoCellAnchor editAs="oneCell">
    <xdr:from>
      <xdr:col>0</xdr:col>
      <xdr:colOff>1675333</xdr:colOff>
      <xdr:row>54</xdr:row>
      <xdr:rowOff>0</xdr:rowOff>
    </xdr:from>
    <xdr:to>
      <xdr:col>0</xdr:col>
      <xdr:colOff>2057314</xdr:colOff>
      <xdr:row>54</xdr:row>
      <xdr:rowOff>170299</xdr:rowOff>
    </xdr:to>
    <xdr:pic>
      <xdr:nvPicPr>
        <xdr:cNvPr id="9" name="Afbeelding 8"/>
        <xdr:cNvPicPr>
          <a:picLocks noChangeAspect="1"/>
        </xdr:cNvPicPr>
      </xdr:nvPicPr>
      <xdr:blipFill>
        <a:blip xmlns:r="http://schemas.openxmlformats.org/officeDocument/2006/relationships" r:embed="rId6"/>
        <a:stretch>
          <a:fillRect/>
        </a:stretch>
      </xdr:blipFill>
      <xdr:spPr>
        <a:xfrm flipH="1">
          <a:off x="1675333" y="8858250"/>
          <a:ext cx="381981" cy="170299"/>
        </a:xfrm>
        <a:prstGeom prst="rect">
          <a:avLst/>
        </a:prstGeom>
      </xdr:spPr>
    </xdr:pic>
    <xdr:clientData/>
  </xdr:twoCellAnchor>
  <xdr:twoCellAnchor>
    <xdr:from>
      <xdr:col>0</xdr:col>
      <xdr:colOff>1661531</xdr:colOff>
      <xdr:row>55</xdr:row>
      <xdr:rowOff>46474</xdr:rowOff>
    </xdr:from>
    <xdr:to>
      <xdr:col>0</xdr:col>
      <xdr:colOff>2356856</xdr:colOff>
      <xdr:row>56</xdr:row>
      <xdr:rowOff>8696</xdr:rowOff>
    </xdr:to>
    <xdr:grpSp>
      <xdr:nvGrpSpPr>
        <xdr:cNvPr id="10" name="Groep 9"/>
        <xdr:cNvGrpSpPr/>
      </xdr:nvGrpSpPr>
      <xdr:grpSpPr>
        <a:xfrm>
          <a:off x="1661531" y="10609699"/>
          <a:ext cx="695325" cy="152722"/>
          <a:chOff x="6803342" y="3789041"/>
          <a:chExt cx="1153033" cy="286072"/>
        </a:xfrm>
      </xdr:grpSpPr>
      <xdr:pic>
        <xdr:nvPicPr>
          <xdr:cNvPr id="11" name="Picture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03342" y="3789041"/>
            <a:ext cx="465819" cy="2727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2" name="Picture 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7269160" y="3789041"/>
            <a:ext cx="687215" cy="28607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editAs="oneCell">
    <xdr:from>
      <xdr:col>0</xdr:col>
      <xdr:colOff>1702928</xdr:colOff>
      <xdr:row>60</xdr:row>
      <xdr:rowOff>19729</xdr:rowOff>
    </xdr:from>
    <xdr:to>
      <xdr:col>0</xdr:col>
      <xdr:colOff>2144481</xdr:colOff>
      <xdr:row>61</xdr:row>
      <xdr:rowOff>4258</xdr:rowOff>
    </xdr:to>
    <xdr:pic>
      <xdr:nvPicPr>
        <xdr:cNvPr id="13" name="Afbeelding 12"/>
        <xdr:cNvPicPr>
          <a:picLocks noChangeAspect="1"/>
        </xdr:cNvPicPr>
      </xdr:nvPicPr>
      <xdr:blipFill>
        <a:blip xmlns:r="http://schemas.openxmlformats.org/officeDocument/2006/relationships" r:embed="rId1"/>
        <a:stretch>
          <a:fillRect/>
        </a:stretch>
      </xdr:blipFill>
      <xdr:spPr>
        <a:xfrm flipH="1">
          <a:off x="1702928" y="10020979"/>
          <a:ext cx="441553" cy="1750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10</xdr:row>
      <xdr:rowOff>47625</xdr:rowOff>
    </xdr:from>
    <xdr:to>
      <xdr:col>13</xdr:col>
      <xdr:colOff>208789</xdr:colOff>
      <xdr:row>10</xdr:row>
      <xdr:rowOff>2543175</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85800" y="1771650"/>
          <a:ext cx="7885939" cy="2495550"/>
        </a:xfrm>
        <a:prstGeom prst="rect">
          <a:avLst/>
        </a:prstGeom>
      </xdr:spPr>
    </xdr:pic>
    <xdr:clientData/>
  </xdr:twoCellAnchor>
  <xdr:twoCellAnchor editAs="oneCell">
    <xdr:from>
      <xdr:col>1</xdr:col>
      <xdr:colOff>180975</xdr:colOff>
      <xdr:row>18</xdr:row>
      <xdr:rowOff>0</xdr:rowOff>
    </xdr:from>
    <xdr:to>
      <xdr:col>9</xdr:col>
      <xdr:colOff>8882</xdr:colOff>
      <xdr:row>19</xdr:row>
      <xdr:rowOff>9207</xdr:rowOff>
    </xdr:to>
    <xdr:pic>
      <xdr:nvPicPr>
        <xdr:cNvPr id="4" name="Afbeelding 3"/>
        <xdr:cNvPicPr>
          <a:picLocks noChangeAspect="1"/>
        </xdr:cNvPicPr>
      </xdr:nvPicPr>
      <xdr:blipFill>
        <a:blip xmlns:r="http://schemas.openxmlformats.org/officeDocument/2006/relationships" r:embed="rId2"/>
        <a:stretch>
          <a:fillRect/>
        </a:stretch>
      </xdr:blipFill>
      <xdr:spPr>
        <a:xfrm>
          <a:off x="790575" y="5648325"/>
          <a:ext cx="5142857" cy="254285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92D050"/>
    <pageSetUpPr fitToPage="1"/>
  </sheetPr>
  <dimension ref="A1:O56"/>
  <sheetViews>
    <sheetView tabSelected="1" zoomScaleNormal="100" workbookViewId="0">
      <selection activeCell="L12" sqref="L12"/>
    </sheetView>
  </sheetViews>
  <sheetFormatPr defaultRowHeight="15" x14ac:dyDescent="0.25"/>
  <cols>
    <col min="1" max="1" width="11" customWidth="1"/>
    <col min="2" max="2" width="21.7109375" customWidth="1"/>
    <col min="3" max="3" width="3.7109375" customWidth="1"/>
    <col min="4" max="4" width="21.7109375" customWidth="1"/>
    <col min="5" max="5" width="3.7109375" customWidth="1"/>
    <col min="6" max="6" width="19.140625" customWidth="1"/>
    <col min="7" max="7" width="3.7109375" customWidth="1"/>
    <col min="8" max="8" width="22" customWidth="1"/>
    <col min="9" max="9" width="3.7109375" customWidth="1"/>
    <col min="10" max="10" width="22" customWidth="1"/>
    <col min="11" max="11" width="3.5703125" customWidth="1"/>
    <col min="12" max="12" width="22" customWidth="1"/>
    <col min="13" max="13" width="10.42578125" customWidth="1"/>
    <col min="15" max="15" width="32.28515625" customWidth="1"/>
    <col min="16" max="16" width="14.7109375" customWidth="1"/>
    <col min="17" max="19" width="8.7109375" customWidth="1"/>
  </cols>
  <sheetData>
    <row r="1" spans="1:14" ht="40.5" customHeight="1" x14ac:dyDescent="0.35">
      <c r="A1" s="219" t="s">
        <v>141</v>
      </c>
      <c r="B1" s="220"/>
      <c r="C1" s="220"/>
      <c r="D1" s="220"/>
      <c r="E1" s="220"/>
      <c r="F1" s="220"/>
      <c r="G1" s="220"/>
      <c r="H1" s="220"/>
      <c r="I1" s="220"/>
      <c r="J1" s="220"/>
      <c r="K1" s="220"/>
      <c r="L1" s="220"/>
      <c r="M1" s="221"/>
      <c r="N1" s="1"/>
    </row>
    <row r="2" spans="1:14" ht="19.5" customHeight="1" x14ac:dyDescent="0.35">
      <c r="A2" s="213" t="s">
        <v>151</v>
      </c>
      <c r="B2" s="214"/>
      <c r="C2" s="214"/>
      <c r="D2" s="214"/>
      <c r="E2" s="214"/>
      <c r="F2" s="214"/>
      <c r="G2" s="214"/>
      <c r="H2" s="214"/>
      <c r="I2" s="214"/>
      <c r="J2" s="214"/>
      <c r="K2" s="214"/>
      <c r="L2" s="214"/>
      <c r="M2" s="215"/>
      <c r="N2" s="1"/>
    </row>
    <row r="3" spans="1:14" ht="15" customHeight="1" thickBot="1" x14ac:dyDescent="0.4">
      <c r="A3" s="243" t="s">
        <v>52</v>
      </c>
      <c r="B3" s="244"/>
      <c r="C3" s="245"/>
      <c r="D3" s="234"/>
      <c r="E3" s="235"/>
      <c r="F3" s="235"/>
      <c r="G3" s="235"/>
      <c r="H3" s="235"/>
      <c r="I3" s="235"/>
      <c r="J3" s="235"/>
      <c r="K3" s="235"/>
      <c r="L3" s="235"/>
      <c r="M3" s="236"/>
      <c r="N3" s="1"/>
    </row>
    <row r="4" spans="1:14" ht="15" customHeight="1" x14ac:dyDescent="0.35">
      <c r="A4" s="246" t="s">
        <v>137</v>
      </c>
      <c r="B4" s="247"/>
      <c r="C4" s="248"/>
      <c r="D4" s="249"/>
      <c r="E4" s="250"/>
      <c r="F4" s="250"/>
      <c r="G4" s="250"/>
      <c r="H4" s="250"/>
      <c r="I4" s="250"/>
      <c r="J4" s="250"/>
      <c r="K4" s="250"/>
      <c r="L4" s="250"/>
      <c r="M4" s="251"/>
      <c r="N4" s="1"/>
    </row>
    <row r="5" spans="1:14" ht="15" customHeight="1" x14ac:dyDescent="0.35">
      <c r="A5" s="240" t="s">
        <v>138</v>
      </c>
      <c r="B5" s="241"/>
      <c r="C5" s="242"/>
      <c r="D5" s="252"/>
      <c r="E5" s="253"/>
      <c r="F5" s="253"/>
      <c r="G5" s="253"/>
      <c r="H5" s="253"/>
      <c r="I5" s="253"/>
      <c r="J5" s="253"/>
      <c r="K5" s="253"/>
      <c r="L5" s="253"/>
      <c r="M5" s="254"/>
      <c r="N5" s="1"/>
    </row>
    <row r="6" spans="1:14" ht="15" customHeight="1" x14ac:dyDescent="0.35">
      <c r="A6" s="240" t="s">
        <v>139</v>
      </c>
      <c r="B6" s="241"/>
      <c r="C6" s="242"/>
      <c r="D6" s="252"/>
      <c r="E6" s="253"/>
      <c r="F6" s="253"/>
      <c r="G6" s="253"/>
      <c r="H6" s="253"/>
      <c r="I6" s="253"/>
      <c r="J6" s="253"/>
      <c r="K6" s="253"/>
      <c r="L6" s="253"/>
      <c r="M6" s="254"/>
      <c r="N6" s="1"/>
    </row>
    <row r="7" spans="1:14" ht="15" customHeight="1" x14ac:dyDescent="0.35">
      <c r="A7" s="240"/>
      <c r="B7" s="241"/>
      <c r="C7" s="242"/>
      <c r="D7" s="231"/>
      <c r="E7" s="232"/>
      <c r="F7" s="232"/>
      <c r="G7" s="232"/>
      <c r="H7" s="232"/>
      <c r="I7" s="232"/>
      <c r="J7" s="232"/>
      <c r="K7" s="232"/>
      <c r="L7" s="232"/>
      <c r="M7" s="233"/>
      <c r="N7" s="1"/>
    </row>
    <row r="8" spans="1:14" ht="18" customHeight="1" x14ac:dyDescent="0.35">
      <c r="A8" s="216" t="s">
        <v>119</v>
      </c>
      <c r="B8" s="217"/>
      <c r="C8" s="217"/>
      <c r="D8" s="217"/>
      <c r="E8" s="217"/>
      <c r="F8" s="217"/>
      <c r="G8" s="217"/>
      <c r="H8" s="217"/>
      <c r="I8" s="217"/>
      <c r="J8" s="217"/>
      <c r="K8" s="217"/>
      <c r="L8" s="217"/>
      <c r="M8" s="218"/>
      <c r="N8" s="1"/>
    </row>
    <row r="9" spans="1:14" ht="6" customHeight="1" x14ac:dyDescent="0.35">
      <c r="A9" s="135"/>
      <c r="B9" s="136"/>
      <c r="C9" s="136"/>
      <c r="D9" s="136"/>
      <c r="E9" s="136"/>
      <c r="F9" s="136"/>
      <c r="G9" s="136"/>
      <c r="H9" s="136"/>
      <c r="I9" s="136"/>
      <c r="J9" s="136"/>
      <c r="K9" s="136"/>
      <c r="L9" s="136"/>
      <c r="M9" s="137"/>
      <c r="N9" s="1"/>
    </row>
    <row r="10" spans="1:14" ht="15" customHeight="1" x14ac:dyDescent="0.35">
      <c r="A10" s="135"/>
      <c r="B10" s="6" t="s">
        <v>177</v>
      </c>
      <c r="C10" s="7"/>
      <c r="D10" s="7"/>
      <c r="E10" s="7"/>
      <c r="F10" s="7"/>
      <c r="G10" s="7"/>
      <c r="H10" s="42" t="s">
        <v>157</v>
      </c>
      <c r="I10" s="7"/>
      <c r="J10" s="67"/>
      <c r="K10" s="7"/>
      <c r="L10" s="67"/>
      <c r="M10" s="138"/>
      <c r="N10" s="1"/>
    </row>
    <row r="11" spans="1:14" ht="15" customHeight="1" x14ac:dyDescent="0.25">
      <c r="A11" s="139"/>
      <c r="B11" s="24">
        <v>2</v>
      </c>
      <c r="C11" s="7"/>
      <c r="D11" s="6"/>
      <c r="E11" s="6"/>
      <c r="F11" s="7"/>
      <c r="G11" s="7"/>
      <c r="H11" s="27">
        <v>7</v>
      </c>
      <c r="I11" s="6"/>
      <c r="J11" s="6" t="s">
        <v>104</v>
      </c>
      <c r="K11" s="7"/>
      <c r="L11" s="6" t="s">
        <v>30</v>
      </c>
      <c r="M11" s="140"/>
    </row>
    <row r="12" spans="1:14" ht="15" customHeight="1" x14ac:dyDescent="0.35">
      <c r="A12" s="139"/>
      <c r="B12" s="6" t="s">
        <v>178</v>
      </c>
      <c r="C12" s="7"/>
      <c r="D12" s="6"/>
      <c r="E12" s="6"/>
      <c r="F12" s="7"/>
      <c r="G12" s="67"/>
      <c r="H12" s="8" t="s">
        <v>153</v>
      </c>
      <c r="I12" s="6"/>
      <c r="J12" s="53">
        <f>INDEX(Parameters!A8:AK24,Parameters!AL10,Parameters!AL11)</f>
        <v>1117</v>
      </c>
      <c r="K12" s="7"/>
      <c r="L12" s="10">
        <f>L14*(J12/1000)</f>
        <v>0</v>
      </c>
      <c r="M12" s="141"/>
      <c r="N12" s="3"/>
    </row>
    <row r="13" spans="1:14" s="2" customFormat="1" ht="15" customHeight="1" x14ac:dyDescent="0.35">
      <c r="A13" s="139"/>
      <c r="B13" s="24">
        <v>0</v>
      </c>
      <c r="C13" s="7"/>
      <c r="D13" s="6"/>
      <c r="E13" s="6"/>
      <c r="F13" s="6" t="s">
        <v>111</v>
      </c>
      <c r="G13" s="6"/>
      <c r="H13" s="27" t="s">
        <v>75</v>
      </c>
      <c r="I13" s="12"/>
      <c r="J13" s="6" t="s">
        <v>16</v>
      </c>
      <c r="K13" s="7"/>
      <c r="L13" s="6" t="s">
        <v>18</v>
      </c>
      <c r="M13" s="141"/>
    </row>
    <row r="14" spans="1:14" s="2" customFormat="1" ht="15" customHeight="1" x14ac:dyDescent="0.35">
      <c r="A14" s="139"/>
      <c r="B14" s="6" t="s">
        <v>179</v>
      </c>
      <c r="C14" s="7"/>
      <c r="D14" s="6"/>
      <c r="E14" s="6"/>
      <c r="F14" s="10">
        <f>B11*((B15*B13)+(B15+B17)*(B13+B13)+B17*B13)/6</f>
        <v>0</v>
      </c>
      <c r="G14" s="10"/>
      <c r="H14" s="6" t="s">
        <v>170</v>
      </c>
      <c r="I14" s="6"/>
      <c r="J14" s="10">
        <f>VLOOKUP(Rekenblad!H13,Parameters!A39:B40,2,FALSE)</f>
        <v>0.25</v>
      </c>
      <c r="K14" s="7"/>
      <c r="L14" s="10">
        <f>F14*J14</f>
        <v>0</v>
      </c>
      <c r="M14" s="138"/>
    </row>
    <row r="15" spans="1:14" s="2" customFormat="1" ht="15" customHeight="1" x14ac:dyDescent="0.25">
      <c r="A15" s="139"/>
      <c r="B15" s="24">
        <v>0</v>
      </c>
      <c r="C15" s="156"/>
      <c r="D15" s="6"/>
      <c r="E15" s="6"/>
      <c r="F15" s="155" t="s">
        <v>112</v>
      </c>
      <c r="G15" s="10"/>
      <c r="H15" s="27" t="s">
        <v>28</v>
      </c>
      <c r="I15" s="6"/>
      <c r="J15" s="6" t="s">
        <v>17</v>
      </c>
      <c r="K15" s="7"/>
      <c r="L15" s="6" t="s">
        <v>113</v>
      </c>
      <c r="M15" s="138"/>
    </row>
    <row r="16" spans="1:14" s="2" customFormat="1" ht="15" customHeight="1" x14ac:dyDescent="0.35">
      <c r="A16" s="139"/>
      <c r="B16" s="123" t="s">
        <v>180</v>
      </c>
      <c r="C16" s="6"/>
      <c r="D16" s="6"/>
      <c r="E16" s="6"/>
      <c r="F16" s="10"/>
      <c r="G16" s="10"/>
      <c r="H16" s="8" t="s">
        <v>107</v>
      </c>
      <c r="I16" s="6"/>
      <c r="J16" s="9">
        <f>VLOOKUP(H15,Parameters!A43:B47,2,FALSE)</f>
        <v>2.46</v>
      </c>
      <c r="K16" s="173"/>
      <c r="L16" s="10">
        <f>L14*J16</f>
        <v>0</v>
      </c>
      <c r="M16" s="138"/>
    </row>
    <row r="17" spans="1:14" s="2" customFormat="1" ht="15" customHeight="1" x14ac:dyDescent="0.25">
      <c r="A17" s="139"/>
      <c r="B17" s="24">
        <v>0</v>
      </c>
      <c r="C17" s="6"/>
      <c r="D17" s="6"/>
      <c r="E17" s="6"/>
      <c r="F17" s="10"/>
      <c r="G17" s="10"/>
      <c r="H17" s="25" t="s">
        <v>14</v>
      </c>
      <c r="I17" s="6"/>
      <c r="J17" s="156"/>
      <c r="K17" s="7"/>
      <c r="L17" s="156"/>
      <c r="M17" s="138"/>
    </row>
    <row r="18" spans="1:14" s="2" customFormat="1" ht="15" customHeight="1" x14ac:dyDescent="0.25">
      <c r="A18" s="139"/>
      <c r="B18" s="212" t="s">
        <v>181</v>
      </c>
      <c r="C18" s="143"/>
      <c r="D18" s="142"/>
      <c r="E18" s="142"/>
      <c r="F18" s="142"/>
      <c r="G18" s="142"/>
      <c r="H18" s="143"/>
      <c r="I18" s="7"/>
      <c r="J18" s="6"/>
      <c r="K18" s="6"/>
      <c r="L18" s="6"/>
      <c r="M18" s="138"/>
    </row>
    <row r="19" spans="1:14" ht="18" customHeight="1" x14ac:dyDescent="0.25">
      <c r="A19" s="216" t="s">
        <v>0</v>
      </c>
      <c r="B19" s="217"/>
      <c r="C19" s="217"/>
      <c r="D19" s="217"/>
      <c r="E19" s="217"/>
      <c r="F19" s="217"/>
      <c r="G19" s="217"/>
      <c r="H19" s="217"/>
      <c r="I19" s="217"/>
      <c r="J19" s="217"/>
      <c r="K19" s="217"/>
      <c r="L19" s="217"/>
      <c r="M19" s="218"/>
      <c r="N19" s="1"/>
    </row>
    <row r="20" spans="1:14" ht="15.75" customHeight="1" x14ac:dyDescent="0.35">
      <c r="A20" s="228" t="s">
        <v>118</v>
      </c>
      <c r="B20" s="229"/>
      <c r="C20" s="229"/>
      <c r="D20" s="229"/>
      <c r="E20" s="229"/>
      <c r="F20" s="229"/>
      <c r="G20" s="229"/>
      <c r="H20" s="229"/>
      <c r="I20" s="229"/>
      <c r="J20" s="229"/>
      <c r="K20" s="229"/>
      <c r="L20" s="229"/>
      <c r="M20" s="230"/>
      <c r="N20" s="3"/>
    </row>
    <row r="21" spans="1:14" ht="6" customHeight="1" x14ac:dyDescent="0.35">
      <c r="A21" s="225"/>
      <c r="B21" s="226"/>
      <c r="C21" s="226"/>
      <c r="D21" s="226"/>
      <c r="E21" s="226"/>
      <c r="F21" s="226"/>
      <c r="G21" s="226"/>
      <c r="H21" s="226"/>
      <c r="I21" s="226"/>
      <c r="J21" s="226"/>
      <c r="K21" s="226"/>
      <c r="L21" s="226"/>
      <c r="M21" s="227"/>
      <c r="N21" s="1"/>
    </row>
    <row r="22" spans="1:14" ht="15" customHeight="1" x14ac:dyDescent="0.25">
      <c r="A22" s="144"/>
      <c r="B22" s="8" t="s">
        <v>15</v>
      </c>
      <c r="C22" s="14"/>
      <c r="D22" s="7"/>
      <c r="E22" s="7"/>
      <c r="F22" s="14"/>
      <c r="G22" s="14"/>
      <c r="H22" s="39" t="s">
        <v>34</v>
      </c>
      <c r="I22" s="7"/>
      <c r="J22" s="32" t="s">
        <v>100</v>
      </c>
      <c r="K22" s="14"/>
      <c r="L22" s="32" t="s">
        <v>50</v>
      </c>
      <c r="M22" s="145"/>
    </row>
    <row r="23" spans="1:14" ht="15" customHeight="1" x14ac:dyDescent="0.35">
      <c r="A23" s="144"/>
      <c r="B23" s="26">
        <v>0.5</v>
      </c>
      <c r="C23" s="14"/>
      <c r="D23" s="7"/>
      <c r="E23" s="7"/>
      <c r="F23" s="7"/>
      <c r="G23" s="7"/>
      <c r="H23" s="34">
        <f>IF(Rekenblad!B23&lt;=35%,Parameters!B51,IF(Rekenblad!B23&lt;=40%,Parameters!C51,IF(Rekenblad!B23&lt;=45%,Parameters!D51,IF(Rekenblad!B23&lt;=50%,Parameters!E51,IF(Rekenblad!B23&lt;=55%,Parameters!F51,IF(Rekenblad!B23&lt;=60%,Parameters!G51,Parameters!H51))))))</f>
        <v>28</v>
      </c>
      <c r="I23" s="7"/>
      <c r="J23" s="34" t="e">
        <f>L23/L14</f>
        <v>#DIV/0!</v>
      </c>
      <c r="K23" s="14"/>
      <c r="L23" s="34">
        <f>H23*L12</f>
        <v>0</v>
      </c>
      <c r="M23" s="151"/>
      <c r="N23" s="3"/>
    </row>
    <row r="24" spans="1:14" ht="15" customHeight="1" x14ac:dyDescent="0.35">
      <c r="A24" s="146"/>
      <c r="B24" s="143"/>
      <c r="C24" s="142"/>
      <c r="D24" s="143"/>
      <c r="E24" s="143"/>
      <c r="F24" s="142"/>
      <c r="G24" s="142"/>
      <c r="H24" s="143"/>
      <c r="I24" s="7"/>
      <c r="J24" s="7"/>
      <c r="K24" s="143"/>
      <c r="L24" s="143"/>
      <c r="M24" s="150"/>
      <c r="N24" s="3"/>
    </row>
    <row r="25" spans="1:14" ht="18" customHeight="1" x14ac:dyDescent="0.25">
      <c r="A25" s="216" t="s">
        <v>175</v>
      </c>
      <c r="B25" s="217"/>
      <c r="C25" s="217"/>
      <c r="D25" s="217"/>
      <c r="E25" s="217"/>
      <c r="F25" s="217"/>
      <c r="G25" s="217"/>
      <c r="H25" s="217"/>
      <c r="I25" s="217"/>
      <c r="J25" s="217"/>
      <c r="K25" s="217"/>
      <c r="L25" s="217"/>
      <c r="M25" s="218"/>
      <c r="N25" s="3"/>
    </row>
    <row r="26" spans="1:14" ht="15.75" customHeight="1" x14ac:dyDescent="0.25">
      <c r="A26" s="228" t="s">
        <v>169</v>
      </c>
      <c r="B26" s="229"/>
      <c r="C26" s="229"/>
      <c r="D26" s="229"/>
      <c r="E26" s="229"/>
      <c r="F26" s="229"/>
      <c r="G26" s="229"/>
      <c r="H26" s="229"/>
      <c r="I26" s="229"/>
      <c r="J26" s="229"/>
      <c r="K26" s="229"/>
      <c r="L26" s="229"/>
      <c r="M26" s="230"/>
      <c r="N26" s="3"/>
    </row>
    <row r="27" spans="1:14" ht="6" customHeight="1" x14ac:dyDescent="0.25">
      <c r="A27" s="225"/>
      <c r="B27" s="226"/>
      <c r="C27" s="226"/>
      <c r="D27" s="226"/>
      <c r="E27" s="226"/>
      <c r="F27" s="226"/>
      <c r="G27" s="226"/>
      <c r="H27" s="226"/>
      <c r="I27" s="226"/>
      <c r="J27" s="226"/>
      <c r="K27" s="226"/>
      <c r="L27" s="226"/>
      <c r="M27" s="227"/>
      <c r="N27" s="3"/>
    </row>
    <row r="28" spans="1:14" x14ac:dyDescent="0.25">
      <c r="A28" s="135"/>
      <c r="B28" s="16" t="s">
        <v>176</v>
      </c>
      <c r="C28" s="7"/>
      <c r="D28" s="6" t="s">
        <v>27</v>
      </c>
      <c r="E28" s="6"/>
      <c r="F28" s="7"/>
      <c r="G28" s="7"/>
      <c r="H28" s="178" t="s">
        <v>34</v>
      </c>
      <c r="I28" s="6"/>
      <c r="J28" s="178" t="s">
        <v>100</v>
      </c>
      <c r="K28" s="7"/>
      <c r="L28" s="178" t="s">
        <v>124</v>
      </c>
      <c r="M28" s="147"/>
      <c r="N28" s="3"/>
    </row>
    <row r="29" spans="1:14" x14ac:dyDescent="0.25">
      <c r="A29" s="135"/>
      <c r="B29" s="27" t="s">
        <v>154</v>
      </c>
      <c r="C29" s="176"/>
      <c r="D29" s="27" t="s">
        <v>23</v>
      </c>
      <c r="E29" s="29"/>
      <c r="F29" s="7"/>
      <c r="G29" s="7"/>
      <c r="H29" s="34" t="e">
        <f>L29/L12</f>
        <v>#DIV/0!</v>
      </c>
      <c r="I29" s="15"/>
      <c r="J29" s="34">
        <f>INDEX(Parameters!A53:F57,Parameters!G55,Parameters!G56)</f>
        <v>5.4249999999999998</v>
      </c>
      <c r="K29" s="7"/>
      <c r="L29" s="34">
        <f>J29*L14</f>
        <v>0</v>
      </c>
      <c r="M29" s="147"/>
      <c r="N29" s="3"/>
    </row>
    <row r="30" spans="1:14" x14ac:dyDescent="0.25">
      <c r="A30" s="135"/>
      <c r="B30" s="8" t="s">
        <v>19</v>
      </c>
      <c r="C30" s="7"/>
      <c r="D30" s="67"/>
      <c r="E30" s="7"/>
      <c r="F30" s="7"/>
      <c r="G30" s="7"/>
      <c r="H30" s="179"/>
      <c r="I30" s="6"/>
      <c r="J30" s="181"/>
      <c r="K30" s="7"/>
      <c r="L30" s="182" t="s">
        <v>125</v>
      </c>
      <c r="M30" s="147"/>
      <c r="N30" s="3"/>
    </row>
    <row r="31" spans="1:14" x14ac:dyDescent="0.25">
      <c r="A31" s="135"/>
      <c r="B31" s="24" t="s">
        <v>156</v>
      </c>
      <c r="C31" s="177"/>
      <c r="D31" s="27" t="s">
        <v>23</v>
      </c>
      <c r="E31" s="29"/>
      <c r="F31" s="7"/>
      <c r="G31" s="7"/>
      <c r="H31" s="34" t="e">
        <f>L31/L12</f>
        <v>#DIV/0!</v>
      </c>
      <c r="I31" s="15"/>
      <c r="J31" s="34">
        <f>INDEX(Parameters!A59:F61,Parameters!G60,Parameters!G61)</f>
        <v>1.9</v>
      </c>
      <c r="K31" s="7"/>
      <c r="L31" s="34">
        <f>J31*L14</f>
        <v>0</v>
      </c>
      <c r="M31" s="147"/>
      <c r="N31" s="3"/>
    </row>
    <row r="32" spans="1:14" x14ac:dyDescent="0.25">
      <c r="A32" s="135"/>
      <c r="B32" s="40" t="s">
        <v>31</v>
      </c>
      <c r="C32" s="7"/>
      <c r="D32" s="29"/>
      <c r="E32" s="29"/>
      <c r="F32" s="7"/>
      <c r="G32" s="7"/>
      <c r="H32" s="180"/>
      <c r="I32" s="7"/>
      <c r="J32" s="180"/>
      <c r="K32" s="7"/>
      <c r="L32" s="180"/>
      <c r="M32" s="147"/>
      <c r="N32" s="3"/>
    </row>
    <row r="33" spans="1:15" x14ac:dyDescent="0.25">
      <c r="A33" s="135"/>
      <c r="B33" s="209">
        <v>0</v>
      </c>
      <c r="C33" s="7"/>
      <c r="D33" s="29"/>
      <c r="E33" s="29"/>
      <c r="F33" s="7"/>
      <c r="G33" s="7"/>
      <c r="H33" s="38" t="s">
        <v>34</v>
      </c>
      <c r="I33" s="15"/>
      <c r="J33" s="32" t="s">
        <v>100</v>
      </c>
      <c r="K33" s="7"/>
      <c r="L33" s="38" t="s">
        <v>168</v>
      </c>
      <c r="M33" s="147"/>
      <c r="N33" s="3"/>
    </row>
    <row r="34" spans="1:15" x14ac:dyDescent="0.25">
      <c r="A34" s="135"/>
      <c r="B34" s="6"/>
      <c r="C34" s="7"/>
      <c r="D34" s="7"/>
      <c r="E34" s="7"/>
      <c r="F34" s="7"/>
      <c r="G34" s="7"/>
      <c r="H34" s="34" t="e">
        <f>SUM(H29,H31)</f>
        <v>#DIV/0!</v>
      </c>
      <c r="I34" s="15"/>
      <c r="J34" s="34">
        <f>SUM(J29,J31)</f>
        <v>7.3249999999999993</v>
      </c>
      <c r="K34" s="7"/>
      <c r="L34" s="34">
        <f>L29+L31+B33</f>
        <v>0</v>
      </c>
      <c r="M34" s="147"/>
      <c r="N34" s="3"/>
    </row>
    <row r="35" spans="1:15" x14ac:dyDescent="0.25">
      <c r="A35" s="146"/>
      <c r="B35" s="8"/>
      <c r="C35" s="143"/>
      <c r="D35" s="143"/>
      <c r="E35" s="7"/>
      <c r="F35" s="7"/>
      <c r="G35" s="67"/>
      <c r="H35" s="143"/>
      <c r="I35" s="143"/>
      <c r="J35" s="143"/>
      <c r="K35" s="148"/>
      <c r="L35" s="149"/>
      <c r="M35" s="158"/>
      <c r="N35" s="3"/>
    </row>
    <row r="36" spans="1:15" ht="15.75" customHeight="1" x14ac:dyDescent="0.25">
      <c r="A36" s="228" t="s">
        <v>173</v>
      </c>
      <c r="B36" s="229"/>
      <c r="C36" s="229"/>
      <c r="D36" s="229"/>
      <c r="E36" s="229"/>
      <c r="F36" s="229"/>
      <c r="G36" s="229"/>
      <c r="H36" s="229"/>
      <c r="I36" s="229"/>
      <c r="J36" s="229"/>
      <c r="K36" s="229"/>
      <c r="L36" s="229"/>
      <c r="M36" s="230"/>
      <c r="N36" s="3"/>
    </row>
    <row r="37" spans="1:15" ht="6" customHeight="1" x14ac:dyDescent="0.25">
      <c r="A37" s="225"/>
      <c r="B37" s="226"/>
      <c r="C37" s="226"/>
      <c r="D37" s="226"/>
      <c r="E37" s="226"/>
      <c r="F37" s="226"/>
      <c r="G37" s="226"/>
      <c r="H37" s="226"/>
      <c r="I37" s="226"/>
      <c r="J37" s="226"/>
      <c r="K37" s="226"/>
      <c r="L37" s="226"/>
      <c r="M37" s="227"/>
      <c r="N37" s="3"/>
    </row>
    <row r="38" spans="1:15" ht="15" customHeight="1" x14ac:dyDescent="0.25">
      <c r="A38" s="144"/>
      <c r="B38" s="8" t="s">
        <v>102</v>
      </c>
      <c r="C38" s="17"/>
      <c r="D38" s="13" t="s">
        <v>109</v>
      </c>
      <c r="E38" s="13"/>
      <c r="F38" s="13" t="s">
        <v>101</v>
      </c>
      <c r="G38" s="7"/>
      <c r="H38" s="6" t="s">
        <v>11</v>
      </c>
      <c r="I38" s="7"/>
      <c r="J38" s="6" t="s">
        <v>12</v>
      </c>
      <c r="K38" s="7"/>
      <c r="L38" s="13" t="s">
        <v>25</v>
      </c>
      <c r="M38" s="138"/>
    </row>
    <row r="39" spans="1:15" ht="15" customHeight="1" x14ac:dyDescent="0.25">
      <c r="A39" s="144"/>
      <c r="B39" s="24">
        <v>0</v>
      </c>
      <c r="C39" s="19"/>
      <c r="D39" s="15">
        <f>VLOOKUP(Rekenblad!B43,Parameters!A64:C69,2,FALSE)</f>
        <v>0.91666666666666663</v>
      </c>
      <c r="E39" s="15"/>
      <c r="F39" s="157">
        <f>B39*D39</f>
        <v>0</v>
      </c>
      <c r="G39" s="7"/>
      <c r="H39" s="10">
        <f>(J41/D43)</f>
        <v>0</v>
      </c>
      <c r="I39" s="7"/>
      <c r="J39" s="9">
        <f>_xlfn.CEILING.PRECISE(H39)</f>
        <v>0</v>
      </c>
      <c r="K39" s="7"/>
      <c r="L39" s="15">
        <f>F39+F41</f>
        <v>0</v>
      </c>
      <c r="M39" s="138"/>
    </row>
    <row r="40" spans="1:15" ht="15" customHeight="1" x14ac:dyDescent="0.25">
      <c r="A40" s="135"/>
      <c r="B40" s="13" t="s">
        <v>103</v>
      </c>
      <c r="C40" s="17"/>
      <c r="D40" s="6" t="s">
        <v>110</v>
      </c>
      <c r="E40" s="6"/>
      <c r="F40" s="6" t="s">
        <v>26</v>
      </c>
      <c r="G40" s="7"/>
      <c r="H40" s="6" t="s">
        <v>30</v>
      </c>
      <c r="I40" s="7"/>
      <c r="J40" s="6" t="s">
        <v>114</v>
      </c>
      <c r="K40" s="7"/>
      <c r="L40" s="6"/>
      <c r="M40" s="138"/>
    </row>
    <row r="41" spans="1:15" ht="15" customHeight="1" x14ac:dyDescent="0.25">
      <c r="A41" s="135"/>
      <c r="B41" s="28">
        <v>0</v>
      </c>
      <c r="C41" s="17"/>
      <c r="D41" s="15">
        <f>Parameters!B73</f>
        <v>0.58333333333333337</v>
      </c>
      <c r="E41" s="15"/>
      <c r="F41" s="15">
        <f>B41*D41</f>
        <v>0</v>
      </c>
      <c r="G41" s="7"/>
      <c r="H41" s="10">
        <f>L14*(J12/1000)</f>
        <v>0</v>
      </c>
      <c r="I41" s="7"/>
      <c r="J41" s="10">
        <f>L16</f>
        <v>0</v>
      </c>
      <c r="K41" s="7"/>
      <c r="L41" s="15"/>
      <c r="M41" s="138"/>
    </row>
    <row r="42" spans="1:15" s="2" customFormat="1" ht="15" customHeight="1" x14ac:dyDescent="0.25">
      <c r="A42" s="135"/>
      <c r="B42" s="13" t="s">
        <v>10</v>
      </c>
      <c r="C42" s="7"/>
      <c r="D42" s="18" t="s">
        <v>115</v>
      </c>
      <c r="E42" s="18"/>
      <c r="F42" s="7"/>
      <c r="G42" s="7"/>
      <c r="H42" s="7"/>
      <c r="I42" s="7"/>
      <c r="J42" s="7"/>
      <c r="K42" s="7"/>
      <c r="L42" s="7"/>
      <c r="M42" s="138"/>
    </row>
    <row r="43" spans="1:15" s="2" customFormat="1" ht="15" customHeight="1" x14ac:dyDescent="0.25">
      <c r="A43" s="135"/>
      <c r="B43" s="24" t="s">
        <v>158</v>
      </c>
      <c r="C43" s="7"/>
      <c r="D43" s="9">
        <f>VLOOKUP(Rekenblad!B43,Parameters!A64:C69,3,FALSE)</f>
        <v>30</v>
      </c>
      <c r="E43" s="9"/>
      <c r="F43" s="7"/>
      <c r="G43" s="7"/>
      <c r="H43" s="31" t="s">
        <v>34</v>
      </c>
      <c r="I43" s="7"/>
      <c r="J43" s="31" t="s">
        <v>100</v>
      </c>
      <c r="K43" s="7"/>
      <c r="L43" s="32" t="s">
        <v>35</v>
      </c>
      <c r="M43" s="138"/>
    </row>
    <row r="44" spans="1:15" s="2" customFormat="1" x14ac:dyDescent="0.25">
      <c r="A44" s="135"/>
      <c r="B44" s="7"/>
      <c r="C44" s="7"/>
      <c r="D44" s="7"/>
      <c r="E44" s="7"/>
      <c r="F44" s="7"/>
      <c r="G44" s="7"/>
      <c r="H44" s="33" t="e">
        <f>L44/H41</f>
        <v>#DIV/0!</v>
      </c>
      <c r="I44" s="7"/>
      <c r="J44" s="33" t="e">
        <f>L44/L14</f>
        <v>#DIV/0!</v>
      </c>
      <c r="K44" s="7"/>
      <c r="L44" s="34">
        <f>L39*J39</f>
        <v>0</v>
      </c>
      <c r="M44" s="138"/>
      <c r="O44"/>
    </row>
    <row r="45" spans="1:15" s="2" customFormat="1" x14ac:dyDescent="0.25">
      <c r="A45" s="146"/>
      <c r="B45" s="7"/>
      <c r="C45" s="7"/>
      <c r="D45" s="7"/>
      <c r="E45" s="7"/>
      <c r="F45" s="7"/>
      <c r="G45" s="7"/>
      <c r="H45" s="35"/>
      <c r="I45" s="7"/>
      <c r="J45" s="35"/>
      <c r="K45" s="7"/>
      <c r="L45" s="15"/>
      <c r="M45" s="150"/>
      <c r="O45"/>
    </row>
    <row r="46" spans="1:15" s="2" customFormat="1" ht="15.75" customHeight="1" x14ac:dyDescent="0.25">
      <c r="A46" s="228" t="s">
        <v>62</v>
      </c>
      <c r="B46" s="229"/>
      <c r="C46" s="229"/>
      <c r="D46" s="229"/>
      <c r="E46" s="229"/>
      <c r="F46" s="229"/>
      <c r="G46" s="229"/>
      <c r="H46" s="229"/>
      <c r="I46" s="229"/>
      <c r="J46" s="229"/>
      <c r="K46" s="229"/>
      <c r="L46" s="229"/>
      <c r="M46" s="230"/>
      <c r="N46" s="5"/>
      <c r="O46"/>
    </row>
    <row r="47" spans="1:15" s="2" customFormat="1" ht="6" customHeight="1" x14ac:dyDescent="0.25">
      <c r="A47" s="225"/>
      <c r="B47" s="226"/>
      <c r="C47" s="226"/>
      <c r="D47" s="226"/>
      <c r="E47" s="226"/>
      <c r="F47" s="226"/>
      <c r="G47" s="226"/>
      <c r="H47" s="226"/>
      <c r="I47" s="226"/>
      <c r="J47" s="226"/>
      <c r="K47" s="226"/>
      <c r="L47" s="226"/>
      <c r="M47" s="227"/>
      <c r="N47" s="5"/>
      <c r="O47" s="23"/>
    </row>
    <row r="48" spans="1:15" s="2" customFormat="1" ht="15" customHeight="1" x14ac:dyDescent="0.25">
      <c r="A48" s="139"/>
      <c r="B48" s="8" t="s">
        <v>174</v>
      </c>
      <c r="C48" s="7"/>
      <c r="D48" s="7"/>
      <c r="E48" s="7"/>
      <c r="F48" s="14"/>
      <c r="G48" s="14"/>
      <c r="H48" s="32" t="s">
        <v>34</v>
      </c>
      <c r="I48" s="7"/>
      <c r="J48" s="32" t="s">
        <v>100</v>
      </c>
      <c r="K48" s="17"/>
      <c r="L48" s="32" t="s">
        <v>32</v>
      </c>
      <c r="M48" s="145"/>
    </row>
    <row r="49" spans="1:14" ht="15" customHeight="1" x14ac:dyDescent="0.25">
      <c r="A49" s="139"/>
      <c r="B49" s="24" t="s">
        <v>108</v>
      </c>
      <c r="C49" s="7"/>
      <c r="D49" s="29"/>
      <c r="E49" s="29"/>
      <c r="F49" s="20"/>
      <c r="G49" s="20"/>
      <c r="H49" s="34">
        <f>VLOOKUP(B49,Parameters!A76:B77,2,FALSE)</f>
        <v>0</v>
      </c>
      <c r="I49" s="7"/>
      <c r="J49" s="34" t="e">
        <f>L49/L14</f>
        <v>#DIV/0!</v>
      </c>
      <c r="K49" s="20"/>
      <c r="L49" s="34">
        <f>H49*L12</f>
        <v>0</v>
      </c>
      <c r="M49" s="151"/>
    </row>
    <row r="50" spans="1:14" ht="15" customHeight="1" x14ac:dyDescent="0.25">
      <c r="A50" s="135"/>
      <c r="B50" s="6"/>
      <c r="C50" s="7"/>
      <c r="D50" s="7"/>
      <c r="E50" s="7"/>
      <c r="F50" s="152"/>
      <c r="G50" s="153"/>
      <c r="H50" s="7"/>
      <c r="I50" s="7"/>
      <c r="J50" s="154"/>
      <c r="K50" s="7"/>
      <c r="L50" s="7"/>
      <c r="M50" s="138"/>
    </row>
    <row r="51" spans="1:14" ht="18" customHeight="1" x14ac:dyDescent="0.25">
      <c r="A51" s="216" t="s">
        <v>51</v>
      </c>
      <c r="B51" s="217"/>
      <c r="C51" s="217"/>
      <c r="D51" s="217"/>
      <c r="E51" s="217"/>
      <c r="F51" s="217"/>
      <c r="G51" s="217"/>
      <c r="H51" s="217"/>
      <c r="I51" s="217"/>
      <c r="J51" s="217"/>
      <c r="K51" s="217"/>
      <c r="L51" s="217"/>
      <c r="M51" s="218"/>
      <c r="N51" s="3"/>
    </row>
    <row r="52" spans="1:14" ht="6" customHeight="1" x14ac:dyDescent="0.25">
      <c r="A52" s="222"/>
      <c r="B52" s="223"/>
      <c r="C52" s="223"/>
      <c r="D52" s="223"/>
      <c r="E52" s="223"/>
      <c r="F52" s="223"/>
      <c r="G52" s="223"/>
      <c r="H52" s="223"/>
      <c r="I52" s="223"/>
      <c r="J52" s="223"/>
      <c r="K52" s="223"/>
      <c r="L52" s="223"/>
      <c r="M52" s="224"/>
      <c r="N52" s="3"/>
    </row>
    <row r="53" spans="1:14" ht="15.75" thickBot="1" x14ac:dyDescent="0.3">
      <c r="A53" s="135"/>
      <c r="B53" s="175" t="s">
        <v>121</v>
      </c>
      <c r="C53" s="7"/>
      <c r="D53" s="175" t="s">
        <v>122</v>
      </c>
      <c r="E53" s="6"/>
      <c r="F53" s="7"/>
      <c r="G53" s="7"/>
      <c r="H53" s="32" t="s">
        <v>34</v>
      </c>
      <c r="I53" s="21"/>
      <c r="J53" s="38" t="s">
        <v>123</v>
      </c>
      <c r="K53" s="7"/>
      <c r="L53" s="6" t="s">
        <v>22</v>
      </c>
      <c r="M53" s="103"/>
      <c r="N53" s="3"/>
    </row>
    <row r="54" spans="1:14" ht="15.75" thickBot="1" x14ac:dyDescent="0.3">
      <c r="A54" s="135"/>
      <c r="B54" s="15">
        <f>L23</f>
        <v>0</v>
      </c>
      <c r="C54" s="7"/>
      <c r="D54" s="15">
        <f>(L34+L44+L49)</f>
        <v>0</v>
      </c>
      <c r="E54" s="15"/>
      <c r="F54" s="7"/>
      <c r="G54" s="7"/>
      <c r="H54" s="41" t="e">
        <f>J54/L12</f>
        <v>#DIV/0!</v>
      </c>
      <c r="I54" s="22"/>
      <c r="J54" s="41">
        <f>B54-D54</f>
        <v>0</v>
      </c>
      <c r="K54" s="7"/>
      <c r="L54" s="30" t="str">
        <f>IF(J54&gt;0,Parameters!B80,Parameters!B81)</f>
        <v>Onrendabel</v>
      </c>
      <c r="M54" s="103"/>
      <c r="N54" s="3"/>
    </row>
    <row r="55" spans="1:14" x14ac:dyDescent="0.25">
      <c r="A55" s="135"/>
      <c r="B55" s="7"/>
      <c r="C55" s="7"/>
      <c r="D55" s="7"/>
      <c r="E55" s="7"/>
      <c r="F55" s="7"/>
      <c r="G55" s="7"/>
      <c r="H55" s="7"/>
      <c r="I55" s="7"/>
      <c r="J55" s="7"/>
      <c r="K55" s="7"/>
      <c r="L55" s="7"/>
      <c r="M55" s="138"/>
      <c r="N55" s="3"/>
    </row>
    <row r="56" spans="1:14" ht="30" customHeight="1" thickBot="1" x14ac:dyDescent="0.3">
      <c r="A56" s="237"/>
      <c r="B56" s="238"/>
      <c r="C56" s="238"/>
      <c r="D56" s="238"/>
      <c r="E56" s="238"/>
      <c r="F56" s="238"/>
      <c r="G56" s="238"/>
      <c r="H56" s="238"/>
      <c r="I56" s="238"/>
      <c r="J56" s="238"/>
      <c r="K56" s="238"/>
      <c r="L56" s="238"/>
      <c r="M56" s="239"/>
    </row>
  </sheetData>
  <sheetProtection password="E0F0" sheet="1" objects="1" scenarios="1"/>
  <dataConsolidate/>
  <mergeCells count="26">
    <mergeCell ref="A56:M56"/>
    <mergeCell ref="A7:C7"/>
    <mergeCell ref="A3:C3"/>
    <mergeCell ref="A4:C4"/>
    <mergeCell ref="A5:C5"/>
    <mergeCell ref="A6:C6"/>
    <mergeCell ref="D4:M4"/>
    <mergeCell ref="D5:M5"/>
    <mergeCell ref="D6:M6"/>
    <mergeCell ref="A25:M25"/>
    <mergeCell ref="A2:M2"/>
    <mergeCell ref="A19:M19"/>
    <mergeCell ref="A8:M8"/>
    <mergeCell ref="A1:M1"/>
    <mergeCell ref="A52:M52"/>
    <mergeCell ref="A21:M21"/>
    <mergeCell ref="A27:M27"/>
    <mergeCell ref="A37:M37"/>
    <mergeCell ref="A47:M47"/>
    <mergeCell ref="A46:M46"/>
    <mergeCell ref="A51:M51"/>
    <mergeCell ref="A26:M26"/>
    <mergeCell ref="A36:M36"/>
    <mergeCell ref="A20:M20"/>
    <mergeCell ref="D7:M7"/>
    <mergeCell ref="D3:M3"/>
  </mergeCells>
  <conditionalFormatting sqref="K54">
    <cfRule type="iconSet" priority="1">
      <iconSet iconSet="4TrafficLights">
        <cfvo type="percent" val="0"/>
        <cfvo type="percent" val="25"/>
        <cfvo type="percent" val="50"/>
        <cfvo type="percent" val="75"/>
      </iconSet>
    </cfRule>
    <cfRule type="iconSet" priority="2">
      <iconSet iconSet="3TrafficLights2">
        <cfvo type="percent" val="0"/>
        <cfvo type="num" val="&quot;$D$52&quot;"/>
        <cfvo type="num" val="&quot;$D$52&quot;"/>
      </iconSet>
    </cfRule>
    <cfRule type="iconSet" priority="4">
      <iconSet>
        <cfvo type="percent" val="0"/>
        <cfvo type="num" val="-100"/>
        <cfvo type="num" val="100"/>
      </iconSet>
    </cfRule>
  </conditionalFormatting>
  <pageMargins left="0.7" right="0.7" top="0.75" bottom="0.75" header="0.3" footer="0.3"/>
  <pageSetup paperSize="9" scale="49" fitToHeight="0" orientation="portrait"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Parameters!$A$9:$A$24</xm:f>
          </x14:formula1>
          <xm:sqref>H17</xm:sqref>
        </x14:dataValidation>
        <x14:dataValidation type="list" allowBlank="1" showInputMessage="1" showErrorMessage="1">
          <x14:formula1>
            <xm:f>Parameters!$A$76:$A$77</xm:f>
          </x14:formula1>
          <xm:sqref>B49</xm:sqref>
        </x14:dataValidation>
        <x14:dataValidation type="list" allowBlank="1" showInputMessage="1" showErrorMessage="1">
          <x14:formula1>
            <xm:f>Parameters!$A$64:$A$69</xm:f>
          </x14:formula1>
          <xm:sqref>B43</xm:sqref>
        </x14:dataValidation>
        <x14:dataValidation type="list" allowBlank="1" showInputMessage="1" showErrorMessage="1">
          <x14:formula1>
            <xm:f>Parameters!$A$54:$A$57</xm:f>
          </x14:formula1>
          <xm:sqref>B29</xm:sqref>
        </x14:dataValidation>
        <x14:dataValidation type="list" allowBlank="1" showInputMessage="1" showErrorMessage="1">
          <x14:formula1>
            <xm:f>Parameters!$A$60:$A$61</xm:f>
          </x14:formula1>
          <xm:sqref>B31</xm:sqref>
        </x14:dataValidation>
        <x14:dataValidation type="list" allowBlank="1" showInputMessage="1" showErrorMessage="1">
          <x14:formula1>
            <xm:f>Parameters!$A$43:$A$47</xm:f>
          </x14:formula1>
          <xm:sqref>H15</xm:sqref>
        </x14:dataValidation>
        <x14:dataValidation type="list" allowBlank="1" showInputMessage="1" showErrorMessage="1">
          <x14:formula1>
            <xm:f>Parameters!$A$39:$A$40</xm:f>
          </x14:formula1>
          <xm:sqref>H13</xm:sqref>
        </x14:dataValidation>
        <x14:dataValidation type="list" allowBlank="1" showInputMessage="1" showErrorMessage="1">
          <x14:formula1>
            <xm:f>Parameters!$A$28:$A$36</xm:f>
          </x14:formula1>
          <xm:sqref>H11</xm:sqref>
        </x14:dataValidation>
        <x14:dataValidation type="list" allowBlank="1" showInputMessage="1" showErrorMessage="1">
          <x14:formula1>
            <xm:f>Parameters!$B$27:$F$27</xm:f>
          </x14:formula1>
          <xm:sqref>B11</xm:sqref>
        </x14:dataValidation>
        <x14:dataValidation type="list" allowBlank="1" showInputMessage="1" showErrorMessage="1">
          <x14:formula1>
            <xm:f>Parameters!$B$53:$F$53</xm:f>
          </x14:formula1>
          <xm:sqref>D29</xm:sqref>
        </x14:dataValidation>
        <x14:dataValidation type="list" allowBlank="1" showInputMessage="1" showErrorMessage="1">
          <x14:formula1>
            <xm:f>Parameters!$B$59:$F$59</xm:f>
          </x14:formula1>
          <xm:sqref>D31</xm:sqref>
        </x14:dataValidation>
        <x14:dataValidation type="list" allowBlank="1" showInputMessage="1" showErrorMessage="1">
          <x14:formula1>
            <xm:f>Parameters!$B$8:$AK$8</xm:f>
          </x14:formula1>
          <xm:sqref>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C000"/>
  </sheetPr>
  <dimension ref="A1:AL99"/>
  <sheetViews>
    <sheetView zoomScaleNormal="100" workbookViewId="0">
      <selection activeCell="B6" sqref="B6"/>
    </sheetView>
  </sheetViews>
  <sheetFormatPr defaultRowHeight="15" x14ac:dyDescent="0.25"/>
  <cols>
    <col min="1" max="1" width="36.140625" customWidth="1"/>
    <col min="2" max="9" width="18.7109375" customWidth="1"/>
    <col min="10" max="10" width="18.28515625" customWidth="1"/>
    <col min="11" max="11" width="17.5703125" customWidth="1"/>
    <col min="12" max="38" width="18.7109375" customWidth="1"/>
  </cols>
  <sheetData>
    <row r="1" spans="1:38" ht="30.95" x14ac:dyDescent="0.35">
      <c r="A1" s="59" t="s">
        <v>140</v>
      </c>
      <c r="B1" s="60"/>
      <c r="C1" s="60"/>
      <c r="D1" s="60"/>
      <c r="E1" s="11"/>
      <c r="F1" s="11"/>
      <c r="G1" s="11"/>
      <c r="H1" s="11"/>
      <c r="I1" s="11"/>
      <c r="J1" s="11"/>
      <c r="K1" s="11"/>
    </row>
    <row r="2" spans="1:38" ht="15" customHeight="1" x14ac:dyDescent="0.35">
      <c r="A2" s="60"/>
      <c r="B2" s="60"/>
      <c r="C2" s="60"/>
      <c r="D2" s="60"/>
      <c r="E2" s="11"/>
      <c r="F2" s="11"/>
      <c r="G2" s="11"/>
      <c r="H2" s="11"/>
      <c r="I2" s="11"/>
      <c r="J2" s="11"/>
      <c r="K2" s="11"/>
    </row>
    <row r="3" spans="1:38" ht="15" customHeight="1" x14ac:dyDescent="0.35">
      <c r="A3" s="256" t="s">
        <v>63</v>
      </c>
      <c r="B3" s="256"/>
      <c r="C3" s="256"/>
      <c r="D3" s="256"/>
      <c r="E3" s="256"/>
      <c r="F3" s="256"/>
      <c r="G3" s="256"/>
      <c r="H3" s="256"/>
      <c r="I3" s="256"/>
      <c r="J3" s="256"/>
      <c r="K3" s="256"/>
    </row>
    <row r="4" spans="1:38" ht="6" customHeight="1" x14ac:dyDescent="0.35">
      <c r="A4" s="261"/>
      <c r="B4" s="261"/>
      <c r="C4" s="261"/>
      <c r="D4" s="261"/>
      <c r="E4" s="11"/>
      <c r="F4" s="11"/>
      <c r="G4" s="11"/>
      <c r="H4" s="11"/>
      <c r="I4" s="11"/>
      <c r="J4" s="11"/>
      <c r="K4" s="174"/>
    </row>
    <row r="5" spans="1:38" ht="15" customHeight="1" thickBot="1" x14ac:dyDescent="0.3">
      <c r="A5" s="61" t="s">
        <v>53</v>
      </c>
      <c r="B5" s="62" t="s">
        <v>30</v>
      </c>
      <c r="C5" s="62" t="s">
        <v>33</v>
      </c>
      <c r="D5" s="63" t="s">
        <v>117</v>
      </c>
      <c r="E5" s="62" t="s">
        <v>116</v>
      </c>
      <c r="F5" s="11"/>
      <c r="G5" s="11"/>
      <c r="H5" s="11"/>
      <c r="I5" s="11"/>
      <c r="J5" s="11"/>
    </row>
    <row r="6" spans="1:38" ht="15" customHeight="1" x14ac:dyDescent="0.35">
      <c r="A6" s="64"/>
      <c r="B6" s="65">
        <f>Rekenblad!L12</f>
        <v>0</v>
      </c>
      <c r="C6" s="65">
        <f>Rekenblad!F14</f>
        <v>0</v>
      </c>
      <c r="D6" s="65">
        <f>Rekenblad!L16</f>
        <v>0</v>
      </c>
      <c r="E6" s="66">
        <f>Rekenblad!L14</f>
        <v>0</v>
      </c>
      <c r="F6" s="11"/>
      <c r="G6" s="11"/>
      <c r="H6" s="11"/>
      <c r="I6" s="11"/>
      <c r="J6" s="11"/>
    </row>
    <row r="7" spans="1:38" ht="15" customHeight="1" x14ac:dyDescent="0.35">
      <c r="A7" s="67"/>
      <c r="B7" s="68"/>
      <c r="C7" s="68"/>
      <c r="D7" s="68"/>
      <c r="E7" s="66"/>
      <c r="F7" s="11"/>
      <c r="G7" s="11"/>
      <c r="H7" s="11"/>
      <c r="I7" s="11"/>
      <c r="J7" s="11"/>
    </row>
    <row r="8" spans="1:38" ht="15" customHeight="1" thickBot="1" x14ac:dyDescent="0.4">
      <c r="A8" s="69" t="s">
        <v>54</v>
      </c>
      <c r="B8" s="196">
        <v>0.65</v>
      </c>
      <c r="C8" s="196">
        <v>0.64</v>
      </c>
      <c r="D8" s="196">
        <v>0.63</v>
      </c>
      <c r="E8" s="196">
        <v>0.62</v>
      </c>
      <c r="F8" s="196">
        <v>0.61</v>
      </c>
      <c r="G8" s="196">
        <v>0.6</v>
      </c>
      <c r="H8" s="197">
        <v>0.59</v>
      </c>
      <c r="I8" s="197">
        <v>0.57999999999999996</v>
      </c>
      <c r="J8" s="197">
        <v>0.56999999999999995</v>
      </c>
      <c r="K8" s="197">
        <v>0.56000000000000005</v>
      </c>
      <c r="L8" s="70">
        <v>0.55000000000000004</v>
      </c>
      <c r="M8" s="198">
        <v>0.54</v>
      </c>
      <c r="N8" s="198">
        <v>0.53</v>
      </c>
      <c r="O8" s="198">
        <v>0.52</v>
      </c>
      <c r="P8" s="198">
        <v>0.51</v>
      </c>
      <c r="Q8" s="71">
        <v>0.5</v>
      </c>
      <c r="R8" s="198">
        <v>0.49</v>
      </c>
      <c r="S8" s="198">
        <v>0.48</v>
      </c>
      <c r="T8" s="198">
        <v>0.47</v>
      </c>
      <c r="U8" s="198">
        <v>0.46</v>
      </c>
      <c r="V8" s="71">
        <v>0.45</v>
      </c>
      <c r="W8" s="198">
        <v>0.44</v>
      </c>
      <c r="X8" s="198">
        <v>0.43</v>
      </c>
      <c r="Y8" s="198">
        <v>0.42</v>
      </c>
      <c r="Z8" s="198">
        <v>0.41</v>
      </c>
      <c r="AA8" s="71">
        <v>0.4</v>
      </c>
      <c r="AB8" s="198">
        <v>0.39</v>
      </c>
      <c r="AC8" s="198">
        <v>0.38</v>
      </c>
      <c r="AD8" s="198">
        <v>0.37</v>
      </c>
      <c r="AE8" s="198">
        <v>0.36</v>
      </c>
      <c r="AF8" s="72">
        <v>0.35</v>
      </c>
      <c r="AG8" s="198">
        <v>0.34</v>
      </c>
      <c r="AH8" s="198">
        <v>0.33</v>
      </c>
      <c r="AI8" s="198">
        <v>0.32</v>
      </c>
      <c r="AJ8" s="198">
        <v>0.31</v>
      </c>
      <c r="AK8" s="72">
        <v>0.3</v>
      </c>
      <c r="AL8" s="73" t="s">
        <v>20</v>
      </c>
    </row>
    <row r="9" spans="1:38" ht="15" customHeight="1" x14ac:dyDescent="0.35">
      <c r="A9" s="74" t="s">
        <v>14</v>
      </c>
      <c r="B9" s="75">
        <v>1595</v>
      </c>
      <c r="C9" s="75">
        <v>1551</v>
      </c>
      <c r="D9" s="75">
        <v>1509</v>
      </c>
      <c r="E9" s="75">
        <v>1469</v>
      </c>
      <c r="F9" s="199">
        <v>1431</v>
      </c>
      <c r="G9" s="78">
        <v>1396</v>
      </c>
      <c r="H9" s="75">
        <v>1362</v>
      </c>
      <c r="I9" s="75">
        <v>1329</v>
      </c>
      <c r="J9" s="75">
        <v>1298</v>
      </c>
      <c r="K9" s="75">
        <v>1269</v>
      </c>
      <c r="L9" s="76">
        <v>1241</v>
      </c>
      <c r="M9" s="75">
        <v>1214</v>
      </c>
      <c r="N9" s="75">
        <v>1188</v>
      </c>
      <c r="O9" s="75">
        <v>1163</v>
      </c>
      <c r="P9" s="75">
        <v>1139</v>
      </c>
      <c r="Q9" s="76">
        <v>1117</v>
      </c>
      <c r="R9" s="75">
        <v>1095</v>
      </c>
      <c r="S9" s="200">
        <v>1074</v>
      </c>
      <c r="T9" s="200">
        <v>1053</v>
      </c>
      <c r="U9" s="200">
        <v>1034</v>
      </c>
      <c r="V9" s="76">
        <v>1015</v>
      </c>
      <c r="W9" s="75">
        <v>997</v>
      </c>
      <c r="X9" s="75">
        <v>979</v>
      </c>
      <c r="Y9" s="75">
        <v>963</v>
      </c>
      <c r="Z9" s="75">
        <v>946</v>
      </c>
      <c r="AA9" s="76">
        <v>930</v>
      </c>
      <c r="AB9" s="199">
        <v>915</v>
      </c>
      <c r="AC9" s="75">
        <v>900</v>
      </c>
      <c r="AD9" s="75">
        <v>886</v>
      </c>
      <c r="AE9" s="75">
        <v>872</v>
      </c>
      <c r="AF9" s="76">
        <v>859</v>
      </c>
      <c r="AG9" s="75">
        <v>846</v>
      </c>
      <c r="AH9" s="200">
        <v>833</v>
      </c>
      <c r="AI9" s="200">
        <v>821</v>
      </c>
      <c r="AJ9" s="200">
        <v>809</v>
      </c>
      <c r="AK9" s="76">
        <v>798</v>
      </c>
      <c r="AL9" s="91"/>
    </row>
    <row r="10" spans="1:38" ht="15" customHeight="1" x14ac:dyDescent="0.35">
      <c r="A10" s="77" t="s">
        <v>37</v>
      </c>
      <c r="B10" s="78">
        <v>1639</v>
      </c>
      <c r="C10" s="78">
        <v>1593</v>
      </c>
      <c r="D10" s="78">
        <v>1550</v>
      </c>
      <c r="E10" s="78">
        <v>1509</v>
      </c>
      <c r="F10" s="199">
        <v>1471</v>
      </c>
      <c r="G10" s="78">
        <v>1434</v>
      </c>
      <c r="H10" s="78">
        <v>1399</v>
      </c>
      <c r="I10" s="78">
        <v>1366</v>
      </c>
      <c r="J10" s="78">
        <v>1334</v>
      </c>
      <c r="K10" s="78">
        <v>1304</v>
      </c>
      <c r="L10" s="76">
        <v>1275</v>
      </c>
      <c r="M10" s="78">
        <v>1247</v>
      </c>
      <c r="N10" s="78">
        <v>1220</v>
      </c>
      <c r="O10" s="78">
        <v>1195</v>
      </c>
      <c r="P10" s="78">
        <v>1170</v>
      </c>
      <c r="Q10" s="76">
        <v>1147</v>
      </c>
      <c r="R10" s="78">
        <v>1125</v>
      </c>
      <c r="S10" s="201">
        <v>1103</v>
      </c>
      <c r="T10" s="201">
        <v>1082</v>
      </c>
      <c r="U10" s="201">
        <v>1062</v>
      </c>
      <c r="V10" s="76">
        <v>1043</v>
      </c>
      <c r="W10" s="78">
        <v>1024</v>
      </c>
      <c r="X10" s="78">
        <v>1006</v>
      </c>
      <c r="Y10" s="78">
        <v>989</v>
      </c>
      <c r="Z10" s="78">
        <v>972</v>
      </c>
      <c r="AA10" s="76">
        <v>956</v>
      </c>
      <c r="AB10" s="78">
        <v>940</v>
      </c>
      <c r="AC10" s="201">
        <v>925</v>
      </c>
      <c r="AD10" s="78">
        <v>910</v>
      </c>
      <c r="AE10" s="78">
        <v>896</v>
      </c>
      <c r="AF10" s="76">
        <v>882</v>
      </c>
      <c r="AG10" s="78">
        <v>869</v>
      </c>
      <c r="AH10" s="201">
        <v>856</v>
      </c>
      <c r="AI10" s="201">
        <v>843</v>
      </c>
      <c r="AJ10" s="201">
        <v>831</v>
      </c>
      <c r="AK10" s="76">
        <v>819</v>
      </c>
      <c r="AL10" s="51">
        <f>MATCH(Rekenblad!H17,Parameters!A8:A24,0)</f>
        <v>2</v>
      </c>
    </row>
    <row r="11" spans="1:38" ht="15" customHeight="1" x14ac:dyDescent="0.35">
      <c r="A11" s="77" t="s">
        <v>38</v>
      </c>
      <c r="B11" s="78">
        <v>1673</v>
      </c>
      <c r="C11" s="78">
        <v>1626</v>
      </c>
      <c r="D11" s="78">
        <v>1582</v>
      </c>
      <c r="E11" s="78">
        <v>1541</v>
      </c>
      <c r="F11" s="199">
        <v>1501</v>
      </c>
      <c r="G11" s="78">
        <v>1464</v>
      </c>
      <c r="H11" s="78">
        <v>1428</v>
      </c>
      <c r="I11" s="78">
        <v>1394</v>
      </c>
      <c r="J11" s="78">
        <v>1362</v>
      </c>
      <c r="K11" s="78">
        <v>1331</v>
      </c>
      <c r="L11" s="79">
        <v>1301</v>
      </c>
      <c r="M11" s="78">
        <v>1273</v>
      </c>
      <c r="N11" s="78">
        <v>1246</v>
      </c>
      <c r="O11" s="78">
        <v>1220</v>
      </c>
      <c r="P11" s="199">
        <v>1195</v>
      </c>
      <c r="Q11" s="80">
        <v>1171</v>
      </c>
      <c r="R11" s="78">
        <v>1148</v>
      </c>
      <c r="S11" s="201">
        <v>1126</v>
      </c>
      <c r="T11" s="201">
        <v>1105</v>
      </c>
      <c r="U11" s="199">
        <v>1084</v>
      </c>
      <c r="V11" s="80">
        <v>1065</v>
      </c>
      <c r="W11" s="78">
        <v>1046</v>
      </c>
      <c r="X11" s="78">
        <v>1027</v>
      </c>
      <c r="Y11" s="78">
        <v>1009</v>
      </c>
      <c r="Z11" s="199">
        <v>992</v>
      </c>
      <c r="AA11" s="80">
        <v>976</v>
      </c>
      <c r="AB11" s="78">
        <v>960</v>
      </c>
      <c r="AC11" s="201">
        <v>944</v>
      </c>
      <c r="AD11" s="78">
        <v>929</v>
      </c>
      <c r="AE11" s="199">
        <v>915</v>
      </c>
      <c r="AF11" s="80">
        <v>901</v>
      </c>
      <c r="AG11" s="78">
        <v>887</v>
      </c>
      <c r="AH11" s="201">
        <v>874</v>
      </c>
      <c r="AI11" s="201">
        <v>861</v>
      </c>
      <c r="AJ11" s="199">
        <v>849</v>
      </c>
      <c r="AK11" s="80">
        <v>836</v>
      </c>
      <c r="AL11" s="51">
        <f>MATCH(Rekenblad!B23,Parameters!A8:AK8,0)</f>
        <v>17</v>
      </c>
    </row>
    <row r="12" spans="1:38" ht="15" customHeight="1" x14ac:dyDescent="0.35">
      <c r="A12" s="77" t="s">
        <v>39</v>
      </c>
      <c r="B12" s="78">
        <v>1010</v>
      </c>
      <c r="C12" s="78">
        <v>982</v>
      </c>
      <c r="D12" s="78">
        <v>955</v>
      </c>
      <c r="E12" s="78">
        <v>930</v>
      </c>
      <c r="F12" s="199">
        <v>906</v>
      </c>
      <c r="G12" s="78">
        <v>884</v>
      </c>
      <c r="H12" s="78">
        <v>862</v>
      </c>
      <c r="I12" s="78">
        <v>841</v>
      </c>
      <c r="J12" s="78">
        <v>822</v>
      </c>
      <c r="K12" s="78">
        <v>803</v>
      </c>
      <c r="L12" s="79">
        <v>785</v>
      </c>
      <c r="M12" s="78">
        <v>768</v>
      </c>
      <c r="N12" s="78">
        <v>752</v>
      </c>
      <c r="O12" s="78">
        <v>736</v>
      </c>
      <c r="P12" s="199">
        <v>721</v>
      </c>
      <c r="Q12" s="81">
        <v>707</v>
      </c>
      <c r="R12" s="78">
        <v>693</v>
      </c>
      <c r="S12" s="201">
        <v>680</v>
      </c>
      <c r="T12" s="201">
        <v>667</v>
      </c>
      <c r="U12" s="199">
        <v>654</v>
      </c>
      <c r="V12" s="82">
        <v>643</v>
      </c>
      <c r="W12" s="78">
        <v>631</v>
      </c>
      <c r="X12" s="78">
        <v>620</v>
      </c>
      <c r="Y12" s="78">
        <v>609</v>
      </c>
      <c r="Z12" s="199">
        <v>599</v>
      </c>
      <c r="AA12" s="82">
        <v>589</v>
      </c>
      <c r="AB12" s="78">
        <v>579</v>
      </c>
      <c r="AC12" s="201">
        <v>570</v>
      </c>
      <c r="AD12" s="78">
        <v>561</v>
      </c>
      <c r="AE12" s="199">
        <v>552</v>
      </c>
      <c r="AF12" s="82">
        <v>544</v>
      </c>
      <c r="AG12" s="78">
        <v>535</v>
      </c>
      <c r="AH12" s="201">
        <v>527</v>
      </c>
      <c r="AI12" s="201">
        <v>520</v>
      </c>
      <c r="AJ12" s="199">
        <v>512</v>
      </c>
      <c r="AK12" s="82">
        <v>505</v>
      </c>
      <c r="AL12" s="204"/>
    </row>
    <row r="13" spans="1:38" ht="15" customHeight="1" x14ac:dyDescent="0.35">
      <c r="A13" s="77" t="s">
        <v>13</v>
      </c>
      <c r="B13" s="78">
        <v>1574</v>
      </c>
      <c r="C13" s="78">
        <v>1531</v>
      </c>
      <c r="D13" s="78">
        <v>1489</v>
      </c>
      <c r="E13" s="78">
        <v>1450</v>
      </c>
      <c r="F13" s="199">
        <v>1413</v>
      </c>
      <c r="G13" s="78">
        <v>1378</v>
      </c>
      <c r="H13" s="78">
        <v>1344</v>
      </c>
      <c r="I13" s="78">
        <v>1312</v>
      </c>
      <c r="J13" s="78">
        <v>1281</v>
      </c>
      <c r="K13" s="78">
        <v>1252</v>
      </c>
      <c r="L13" s="79">
        <v>1225</v>
      </c>
      <c r="M13" s="78">
        <v>1198</v>
      </c>
      <c r="N13" s="78">
        <v>1172</v>
      </c>
      <c r="O13" s="78">
        <v>1148</v>
      </c>
      <c r="P13" s="199">
        <v>1125</v>
      </c>
      <c r="Q13" s="80">
        <v>1102</v>
      </c>
      <c r="R13" s="78">
        <v>1080</v>
      </c>
      <c r="S13" s="201">
        <v>1060</v>
      </c>
      <c r="T13" s="201">
        <v>1040</v>
      </c>
      <c r="U13" s="199">
        <v>1020</v>
      </c>
      <c r="V13" s="80">
        <v>1002</v>
      </c>
      <c r="W13" s="78">
        <v>984</v>
      </c>
      <c r="X13" s="78">
        <v>967</v>
      </c>
      <c r="Y13" s="78">
        <v>950</v>
      </c>
      <c r="Z13" s="199">
        <v>934</v>
      </c>
      <c r="AA13" s="80">
        <v>918</v>
      </c>
      <c r="AB13" s="78">
        <v>903</v>
      </c>
      <c r="AC13" s="201">
        <v>889</v>
      </c>
      <c r="AD13" s="78">
        <v>875</v>
      </c>
      <c r="AE13" s="199">
        <v>861</v>
      </c>
      <c r="AF13" s="80">
        <v>848</v>
      </c>
      <c r="AG13" s="78">
        <v>835</v>
      </c>
      <c r="AH13" s="201">
        <v>822</v>
      </c>
      <c r="AI13" s="201">
        <v>810</v>
      </c>
      <c r="AJ13" s="199">
        <v>799</v>
      </c>
      <c r="AK13" s="82">
        <v>787</v>
      </c>
      <c r="AL13" s="205"/>
    </row>
    <row r="14" spans="1:38" ht="15" customHeight="1" x14ac:dyDescent="0.35">
      <c r="A14" s="77" t="s">
        <v>40</v>
      </c>
      <c r="B14" s="78">
        <v>1343</v>
      </c>
      <c r="C14" s="78">
        <v>1306</v>
      </c>
      <c r="D14" s="78">
        <v>1271</v>
      </c>
      <c r="E14" s="78">
        <v>1237</v>
      </c>
      <c r="F14" s="199">
        <v>1205</v>
      </c>
      <c r="G14" s="78">
        <v>1175</v>
      </c>
      <c r="H14" s="78">
        <v>1147</v>
      </c>
      <c r="I14" s="78">
        <v>1119</v>
      </c>
      <c r="J14" s="78">
        <v>1093</v>
      </c>
      <c r="K14" s="78">
        <v>1068</v>
      </c>
      <c r="L14" s="79">
        <v>1045</v>
      </c>
      <c r="M14" s="78">
        <v>1022</v>
      </c>
      <c r="N14" s="78">
        <v>1000</v>
      </c>
      <c r="O14" s="78">
        <v>979</v>
      </c>
      <c r="P14" s="199">
        <v>959</v>
      </c>
      <c r="Q14" s="80">
        <v>940</v>
      </c>
      <c r="R14" s="78">
        <v>922</v>
      </c>
      <c r="S14" s="201">
        <v>904</v>
      </c>
      <c r="T14" s="201">
        <v>887</v>
      </c>
      <c r="U14" s="199">
        <v>871</v>
      </c>
      <c r="V14" s="82">
        <v>855</v>
      </c>
      <c r="W14" s="78">
        <v>839</v>
      </c>
      <c r="X14" s="78">
        <v>825</v>
      </c>
      <c r="Y14" s="78">
        <v>811</v>
      </c>
      <c r="Z14" s="199">
        <v>797</v>
      </c>
      <c r="AA14" s="80">
        <v>784</v>
      </c>
      <c r="AB14" s="78">
        <v>771</v>
      </c>
      <c r="AC14" s="201">
        <v>758</v>
      </c>
      <c r="AD14" s="78">
        <v>746</v>
      </c>
      <c r="AE14" s="199">
        <v>735</v>
      </c>
      <c r="AF14" s="82">
        <v>723</v>
      </c>
      <c r="AG14" s="78">
        <v>712</v>
      </c>
      <c r="AH14" s="201">
        <v>702</v>
      </c>
      <c r="AI14" s="201">
        <v>691</v>
      </c>
      <c r="AJ14" s="199">
        <v>681</v>
      </c>
      <c r="AK14" s="80">
        <v>672</v>
      </c>
      <c r="AL14" s="205"/>
    </row>
    <row r="15" spans="1:38" ht="15" customHeight="1" x14ac:dyDescent="0.35">
      <c r="A15" s="77" t="s">
        <v>41</v>
      </c>
      <c r="B15" s="78">
        <v>1662</v>
      </c>
      <c r="C15" s="78">
        <v>1615</v>
      </c>
      <c r="D15" s="78">
        <v>1572</v>
      </c>
      <c r="E15" s="78">
        <v>1530</v>
      </c>
      <c r="F15" s="199">
        <v>1491</v>
      </c>
      <c r="G15" s="78">
        <v>1454</v>
      </c>
      <c r="H15" s="78">
        <v>1418</v>
      </c>
      <c r="I15" s="78">
        <v>1385</v>
      </c>
      <c r="J15" s="78">
        <v>1352</v>
      </c>
      <c r="K15" s="78">
        <v>1322</v>
      </c>
      <c r="L15" s="79">
        <v>1292</v>
      </c>
      <c r="M15" s="78">
        <v>1264</v>
      </c>
      <c r="N15" s="78">
        <v>1237</v>
      </c>
      <c r="O15" s="78">
        <v>1212</v>
      </c>
      <c r="P15" s="199">
        <v>1187</v>
      </c>
      <c r="Q15" s="80">
        <v>1163</v>
      </c>
      <c r="R15" s="78">
        <v>1140</v>
      </c>
      <c r="S15" s="201">
        <v>1118</v>
      </c>
      <c r="T15" s="201">
        <v>1097</v>
      </c>
      <c r="U15" s="199">
        <v>1077</v>
      </c>
      <c r="V15" s="82">
        <v>1057</v>
      </c>
      <c r="W15" s="78">
        <v>1039</v>
      </c>
      <c r="X15" s="78">
        <v>1020</v>
      </c>
      <c r="Y15" s="78">
        <v>1003</v>
      </c>
      <c r="Z15" s="199">
        <v>986</v>
      </c>
      <c r="AA15" s="80">
        <v>969</v>
      </c>
      <c r="AB15" s="78">
        <v>953</v>
      </c>
      <c r="AC15" s="201">
        <v>938</v>
      </c>
      <c r="AD15" s="78">
        <v>923</v>
      </c>
      <c r="AE15" s="199">
        <v>909</v>
      </c>
      <c r="AF15" s="82">
        <v>895</v>
      </c>
      <c r="AG15" s="78">
        <v>881</v>
      </c>
      <c r="AH15" s="201">
        <v>868</v>
      </c>
      <c r="AI15" s="201">
        <v>855</v>
      </c>
      <c r="AJ15" s="199">
        <v>843</v>
      </c>
      <c r="AK15" s="80">
        <v>831</v>
      </c>
      <c r="AL15" s="91"/>
    </row>
    <row r="16" spans="1:38" ht="15" customHeight="1" x14ac:dyDescent="0.35">
      <c r="A16" s="84" t="s">
        <v>42</v>
      </c>
      <c r="B16" s="78">
        <v>1538</v>
      </c>
      <c r="C16" s="78">
        <v>1495</v>
      </c>
      <c r="D16" s="78">
        <v>1454</v>
      </c>
      <c r="E16" s="78">
        <v>1416</v>
      </c>
      <c r="F16" s="199">
        <v>1380</v>
      </c>
      <c r="G16" s="78">
        <v>1345</v>
      </c>
      <c r="H16" s="78">
        <v>1313</v>
      </c>
      <c r="I16" s="78">
        <v>1281</v>
      </c>
      <c r="J16" s="78">
        <v>1252</v>
      </c>
      <c r="K16" s="78">
        <v>1223</v>
      </c>
      <c r="L16" s="79">
        <v>1196</v>
      </c>
      <c r="M16" s="78">
        <v>1170</v>
      </c>
      <c r="N16" s="78">
        <v>1145</v>
      </c>
      <c r="O16" s="78">
        <v>1121</v>
      </c>
      <c r="P16" s="199">
        <v>1098</v>
      </c>
      <c r="Q16" s="80">
        <v>1076</v>
      </c>
      <c r="R16" s="78">
        <v>1055</v>
      </c>
      <c r="S16" s="201">
        <v>1035</v>
      </c>
      <c r="T16" s="201">
        <v>1015</v>
      </c>
      <c r="U16" s="199">
        <v>997</v>
      </c>
      <c r="V16" s="82">
        <v>978</v>
      </c>
      <c r="W16" s="78">
        <v>961</v>
      </c>
      <c r="X16" s="78">
        <v>944</v>
      </c>
      <c r="Y16" s="78">
        <v>928</v>
      </c>
      <c r="Z16" s="199">
        <v>912</v>
      </c>
      <c r="AA16" s="80">
        <v>897</v>
      </c>
      <c r="AB16" s="78">
        <v>882</v>
      </c>
      <c r="AC16" s="201">
        <v>868</v>
      </c>
      <c r="AD16" s="78">
        <v>854</v>
      </c>
      <c r="AE16" s="199">
        <v>841</v>
      </c>
      <c r="AF16" s="82">
        <v>828</v>
      </c>
      <c r="AG16" s="78">
        <v>815</v>
      </c>
      <c r="AH16" s="201">
        <v>803</v>
      </c>
      <c r="AI16" s="201">
        <v>791</v>
      </c>
      <c r="AJ16" s="199">
        <v>780</v>
      </c>
      <c r="AK16" s="80">
        <v>769</v>
      </c>
      <c r="AL16" s="52"/>
    </row>
    <row r="17" spans="1:38" ht="15" customHeight="1" x14ac:dyDescent="0.35">
      <c r="A17" s="84" t="s">
        <v>43</v>
      </c>
      <c r="B17" s="78">
        <v>1405</v>
      </c>
      <c r="C17" s="78">
        <v>1366</v>
      </c>
      <c r="D17" s="78">
        <v>1329</v>
      </c>
      <c r="E17" s="78">
        <v>1295</v>
      </c>
      <c r="F17" s="199">
        <v>1261</v>
      </c>
      <c r="G17" s="78">
        <v>1230</v>
      </c>
      <c r="H17" s="78">
        <v>1200</v>
      </c>
      <c r="I17" s="78">
        <v>1171</v>
      </c>
      <c r="J17" s="78">
        <v>1144</v>
      </c>
      <c r="K17" s="78">
        <v>1118</v>
      </c>
      <c r="L17" s="79">
        <v>1093</v>
      </c>
      <c r="M17" s="78">
        <v>1069</v>
      </c>
      <c r="N17" s="78">
        <v>1047</v>
      </c>
      <c r="O17" s="78">
        <v>1025</v>
      </c>
      <c r="P17" s="199">
        <v>1004</v>
      </c>
      <c r="Q17" s="80">
        <v>984</v>
      </c>
      <c r="R17" s="78">
        <v>965</v>
      </c>
      <c r="S17" s="201">
        <v>946</v>
      </c>
      <c r="T17" s="201">
        <v>928</v>
      </c>
      <c r="U17" s="199">
        <v>911</v>
      </c>
      <c r="V17" s="82">
        <v>894</v>
      </c>
      <c r="W17" s="78">
        <v>878</v>
      </c>
      <c r="X17" s="78">
        <v>863</v>
      </c>
      <c r="Y17" s="78">
        <v>848</v>
      </c>
      <c r="Z17" s="199">
        <v>834</v>
      </c>
      <c r="AA17" s="80">
        <v>820</v>
      </c>
      <c r="AB17" s="78">
        <v>806</v>
      </c>
      <c r="AC17" s="201">
        <v>793</v>
      </c>
      <c r="AD17" s="78">
        <v>781</v>
      </c>
      <c r="AE17" s="199">
        <v>769</v>
      </c>
      <c r="AF17" s="82">
        <v>757</v>
      </c>
      <c r="AG17" s="78">
        <v>745</v>
      </c>
      <c r="AH17" s="201">
        <v>734</v>
      </c>
      <c r="AI17" s="201">
        <v>723</v>
      </c>
      <c r="AJ17" s="199">
        <v>713</v>
      </c>
      <c r="AK17" s="80">
        <v>703</v>
      </c>
      <c r="AL17" s="205"/>
    </row>
    <row r="18" spans="1:38" ht="15" customHeight="1" x14ac:dyDescent="0.35">
      <c r="A18" s="84" t="s">
        <v>44</v>
      </c>
      <c r="B18" s="202">
        <f>AVERAGE(B9:B17)</f>
        <v>1493.2222222222222</v>
      </c>
      <c r="C18" s="202">
        <f t="shared" ref="C18:F18" si="0">AVERAGE(C9:C17)</f>
        <v>1451.6666666666667</v>
      </c>
      <c r="D18" s="202">
        <f t="shared" si="0"/>
        <v>1412.3333333333333</v>
      </c>
      <c r="E18" s="202">
        <f t="shared" si="0"/>
        <v>1375.2222222222222</v>
      </c>
      <c r="F18" s="86">
        <f t="shared" si="0"/>
        <v>1339.8888888888889</v>
      </c>
      <c r="G18" s="202">
        <f>AVERAGE(G9:G17)</f>
        <v>1306.6666666666667</v>
      </c>
      <c r="H18" s="202">
        <f t="shared" ref="H18:K18" si="1">AVERAGE(H9:H17)</f>
        <v>1274.7777777777778</v>
      </c>
      <c r="I18" s="202">
        <f t="shared" si="1"/>
        <v>1244.2222222222222</v>
      </c>
      <c r="J18" s="202">
        <f t="shared" si="1"/>
        <v>1215.3333333333333</v>
      </c>
      <c r="K18" s="202">
        <f t="shared" si="1"/>
        <v>1187.7777777777778</v>
      </c>
      <c r="L18" s="85">
        <f>AVERAGE(L9:L17)</f>
        <v>1161.4444444444443</v>
      </c>
      <c r="M18" s="126">
        <f t="shared" ref="M18:U18" si="2">AVERAGE(M9:M17)</f>
        <v>1136.1111111111111</v>
      </c>
      <c r="N18" s="126">
        <f t="shared" si="2"/>
        <v>1111.8888888888889</v>
      </c>
      <c r="O18" s="126">
        <f t="shared" si="2"/>
        <v>1088.7777777777778</v>
      </c>
      <c r="P18" s="85">
        <f t="shared" si="2"/>
        <v>1066.4444444444443</v>
      </c>
      <c r="Q18" s="85">
        <f t="shared" si="2"/>
        <v>1045.2222222222222</v>
      </c>
      <c r="R18" s="126">
        <f t="shared" si="2"/>
        <v>1024.7777777777778</v>
      </c>
      <c r="S18" s="85">
        <f t="shared" si="2"/>
        <v>1005.1111111111111</v>
      </c>
      <c r="T18" s="85">
        <f t="shared" si="2"/>
        <v>986</v>
      </c>
      <c r="U18" s="85">
        <f t="shared" si="2"/>
        <v>967.77777777777783</v>
      </c>
      <c r="V18" s="85">
        <f>AVERAGE(V9:V17)</f>
        <v>950.22222222222217</v>
      </c>
      <c r="W18" s="126">
        <f t="shared" ref="W18:Z18" si="3">AVERAGE(W9:W17)</f>
        <v>933.22222222222217</v>
      </c>
      <c r="X18" s="126">
        <f t="shared" si="3"/>
        <v>916.77777777777783</v>
      </c>
      <c r="Y18" s="126">
        <f t="shared" si="3"/>
        <v>901.11111111111109</v>
      </c>
      <c r="Z18" s="85">
        <f t="shared" si="3"/>
        <v>885.77777777777783</v>
      </c>
      <c r="AA18" s="85">
        <f>AVERAGE(AA9:AA17)</f>
        <v>871</v>
      </c>
      <c r="AB18" s="126">
        <f t="shared" ref="AB18:AE18" si="4">AVERAGE(AB9:AB17)</f>
        <v>856.55555555555554</v>
      </c>
      <c r="AC18" s="85">
        <f t="shared" si="4"/>
        <v>842.77777777777783</v>
      </c>
      <c r="AD18" s="126">
        <f t="shared" si="4"/>
        <v>829.44444444444446</v>
      </c>
      <c r="AE18" s="85">
        <f t="shared" si="4"/>
        <v>816.66666666666663</v>
      </c>
      <c r="AF18" s="85">
        <f>AVERAGE(AF9:AF17)</f>
        <v>804.11111111111109</v>
      </c>
      <c r="AG18" s="126">
        <f t="shared" ref="AG18" si="5">AVERAGE(AG9:AG17)</f>
        <v>791.66666666666663</v>
      </c>
      <c r="AH18" s="85">
        <f>AVERAGE(AH9:AH17)</f>
        <v>779.88888888888891</v>
      </c>
      <c r="AI18" s="85">
        <f>AVERAGE(AI9:AI17)</f>
        <v>768.33333333333337</v>
      </c>
      <c r="AJ18" s="85">
        <f>AVERAGE(AJ9:AJ17)</f>
        <v>757.44444444444446</v>
      </c>
      <c r="AK18" s="85">
        <f>AVERAGE(AK9:AK17)</f>
        <v>746.66666666666663</v>
      </c>
      <c r="AL18" s="51"/>
    </row>
    <row r="19" spans="1:38" ht="15" customHeight="1" x14ac:dyDescent="0.35">
      <c r="A19" s="77" t="s">
        <v>45</v>
      </c>
      <c r="B19" s="78">
        <v>1281</v>
      </c>
      <c r="C19" s="78">
        <v>1245</v>
      </c>
      <c r="D19" s="78">
        <v>1212</v>
      </c>
      <c r="E19" s="78">
        <v>1180</v>
      </c>
      <c r="F19" s="199">
        <v>1149</v>
      </c>
      <c r="G19" s="78">
        <v>1121</v>
      </c>
      <c r="H19" s="78">
        <v>1093</v>
      </c>
      <c r="I19" s="78">
        <v>1067</v>
      </c>
      <c r="J19" s="78">
        <v>1043</v>
      </c>
      <c r="K19" s="78">
        <v>1019</v>
      </c>
      <c r="L19" s="79">
        <v>996</v>
      </c>
      <c r="M19" s="78">
        <v>975</v>
      </c>
      <c r="N19" s="78">
        <v>954</v>
      </c>
      <c r="O19" s="78">
        <v>934</v>
      </c>
      <c r="P19" s="199">
        <v>915</v>
      </c>
      <c r="Q19" s="80">
        <v>897</v>
      </c>
      <c r="R19" s="78">
        <v>879</v>
      </c>
      <c r="S19" s="201">
        <v>862</v>
      </c>
      <c r="T19" s="201">
        <v>846</v>
      </c>
      <c r="U19" s="199">
        <v>830</v>
      </c>
      <c r="V19" s="82">
        <v>815</v>
      </c>
      <c r="W19" s="78">
        <v>801</v>
      </c>
      <c r="X19" s="78">
        <v>786</v>
      </c>
      <c r="Y19" s="78">
        <v>773</v>
      </c>
      <c r="Z19" s="199">
        <v>760</v>
      </c>
      <c r="AA19" s="80">
        <v>747</v>
      </c>
      <c r="AB19" s="78">
        <v>735</v>
      </c>
      <c r="AC19" s="201">
        <v>723</v>
      </c>
      <c r="AD19" s="78">
        <v>712</v>
      </c>
      <c r="AE19" s="199">
        <v>700</v>
      </c>
      <c r="AF19" s="82">
        <v>690</v>
      </c>
      <c r="AG19" s="78">
        <v>679</v>
      </c>
      <c r="AH19" s="201">
        <v>669</v>
      </c>
      <c r="AI19" s="201">
        <v>659</v>
      </c>
      <c r="AJ19" s="199">
        <v>650</v>
      </c>
      <c r="AK19" s="80">
        <v>640</v>
      </c>
      <c r="AL19" s="51"/>
    </row>
    <row r="20" spans="1:38" ht="15" customHeight="1" x14ac:dyDescent="0.35">
      <c r="A20" s="77" t="s">
        <v>98</v>
      </c>
      <c r="B20" s="78">
        <v>1392</v>
      </c>
      <c r="C20" s="78">
        <v>1353</v>
      </c>
      <c r="D20" s="78">
        <v>1317</v>
      </c>
      <c r="E20" s="78">
        <v>1282</v>
      </c>
      <c r="F20" s="199">
        <v>1249</v>
      </c>
      <c r="G20" s="78">
        <v>1218</v>
      </c>
      <c r="H20" s="78">
        <v>1188</v>
      </c>
      <c r="I20" s="78">
        <v>1160</v>
      </c>
      <c r="J20" s="78">
        <v>1133</v>
      </c>
      <c r="K20" s="78">
        <v>1107</v>
      </c>
      <c r="L20" s="79">
        <v>1083</v>
      </c>
      <c r="M20" s="78">
        <v>1059</v>
      </c>
      <c r="N20" s="78">
        <v>1037</v>
      </c>
      <c r="O20" s="78">
        <v>1015</v>
      </c>
      <c r="P20" s="199">
        <v>994</v>
      </c>
      <c r="Q20" s="80">
        <v>974</v>
      </c>
      <c r="R20" s="78">
        <v>955</v>
      </c>
      <c r="S20" s="201">
        <v>937</v>
      </c>
      <c r="T20" s="201">
        <v>919</v>
      </c>
      <c r="U20" s="199">
        <v>902</v>
      </c>
      <c r="V20" s="82">
        <v>886</v>
      </c>
      <c r="W20" s="78">
        <v>870</v>
      </c>
      <c r="X20" s="78">
        <v>855</v>
      </c>
      <c r="Y20" s="78">
        <v>840</v>
      </c>
      <c r="Z20" s="199">
        <v>826</v>
      </c>
      <c r="AA20" s="80">
        <v>812</v>
      </c>
      <c r="AB20" s="78">
        <v>799</v>
      </c>
      <c r="AC20" s="201">
        <v>786</v>
      </c>
      <c r="AD20" s="78">
        <v>773</v>
      </c>
      <c r="AE20" s="199">
        <v>761</v>
      </c>
      <c r="AF20" s="82">
        <v>750</v>
      </c>
      <c r="AG20" s="78">
        <v>738</v>
      </c>
      <c r="AH20" s="201">
        <v>727</v>
      </c>
      <c r="AI20" s="201">
        <v>716</v>
      </c>
      <c r="AJ20" s="199">
        <v>706</v>
      </c>
      <c r="AK20" s="80">
        <v>696</v>
      </c>
      <c r="AL20" s="205"/>
    </row>
    <row r="21" spans="1:38" ht="15" customHeight="1" x14ac:dyDescent="0.35">
      <c r="A21" s="77" t="s">
        <v>46</v>
      </c>
      <c r="B21" s="78">
        <v>1392</v>
      </c>
      <c r="C21" s="78">
        <v>1354</v>
      </c>
      <c r="D21" s="78">
        <v>1317</v>
      </c>
      <c r="E21" s="78">
        <v>1282</v>
      </c>
      <c r="F21" s="199">
        <v>1249</v>
      </c>
      <c r="G21" s="78">
        <v>1218</v>
      </c>
      <c r="H21" s="78">
        <v>1189</v>
      </c>
      <c r="I21" s="78">
        <v>1160</v>
      </c>
      <c r="J21" s="78">
        <v>1133</v>
      </c>
      <c r="K21" s="78">
        <v>1108</v>
      </c>
      <c r="L21" s="79">
        <v>1083</v>
      </c>
      <c r="M21" s="78">
        <v>1059</v>
      </c>
      <c r="N21" s="78">
        <v>1037</v>
      </c>
      <c r="O21" s="78">
        <v>1015</v>
      </c>
      <c r="P21" s="199">
        <v>994</v>
      </c>
      <c r="Q21" s="80">
        <v>975</v>
      </c>
      <c r="R21" s="78">
        <v>955</v>
      </c>
      <c r="S21" s="201">
        <v>937</v>
      </c>
      <c r="T21" s="201">
        <v>919</v>
      </c>
      <c r="U21" s="199">
        <v>902</v>
      </c>
      <c r="V21" s="82">
        <v>886</v>
      </c>
      <c r="W21" s="78">
        <v>870</v>
      </c>
      <c r="X21" s="78">
        <v>855</v>
      </c>
      <c r="Y21" s="78">
        <v>840</v>
      </c>
      <c r="Z21" s="199">
        <v>826</v>
      </c>
      <c r="AA21" s="80">
        <v>812</v>
      </c>
      <c r="AB21" s="78">
        <v>799</v>
      </c>
      <c r="AC21" s="201">
        <v>786</v>
      </c>
      <c r="AD21" s="78">
        <v>773</v>
      </c>
      <c r="AE21" s="199">
        <v>761</v>
      </c>
      <c r="AF21" s="82">
        <v>750</v>
      </c>
      <c r="AG21" s="78">
        <v>738</v>
      </c>
      <c r="AH21" s="201">
        <v>727</v>
      </c>
      <c r="AI21" s="201">
        <v>717</v>
      </c>
      <c r="AJ21" s="199">
        <v>706</v>
      </c>
      <c r="AK21" s="80">
        <v>696</v>
      </c>
      <c r="AL21" s="205"/>
    </row>
    <row r="22" spans="1:38" ht="15" customHeight="1" x14ac:dyDescent="0.35">
      <c r="A22" s="77" t="s">
        <v>47</v>
      </c>
      <c r="B22" s="78">
        <v>1085</v>
      </c>
      <c r="C22" s="78">
        <v>1055</v>
      </c>
      <c r="D22" s="78">
        <v>1026</v>
      </c>
      <c r="E22" s="78">
        <v>999</v>
      </c>
      <c r="F22" s="199">
        <v>974</v>
      </c>
      <c r="G22" s="78">
        <v>949</v>
      </c>
      <c r="H22" s="78">
        <v>926</v>
      </c>
      <c r="I22" s="78">
        <v>904</v>
      </c>
      <c r="J22" s="78">
        <v>883</v>
      </c>
      <c r="K22" s="78">
        <v>863</v>
      </c>
      <c r="L22" s="79">
        <v>844</v>
      </c>
      <c r="M22" s="78">
        <v>825</v>
      </c>
      <c r="N22" s="78">
        <v>808</v>
      </c>
      <c r="O22" s="78">
        <v>791</v>
      </c>
      <c r="P22" s="199">
        <v>775</v>
      </c>
      <c r="Q22" s="80">
        <v>759</v>
      </c>
      <c r="R22" s="78">
        <v>744</v>
      </c>
      <c r="S22" s="201">
        <v>730</v>
      </c>
      <c r="T22" s="201">
        <v>716</v>
      </c>
      <c r="U22" s="199">
        <v>703</v>
      </c>
      <c r="V22" s="82">
        <v>690</v>
      </c>
      <c r="W22" s="78">
        <v>678</v>
      </c>
      <c r="X22" s="78">
        <v>666</v>
      </c>
      <c r="Y22" s="78">
        <v>655</v>
      </c>
      <c r="Z22" s="199">
        <v>644</v>
      </c>
      <c r="AA22" s="80">
        <v>633</v>
      </c>
      <c r="AB22" s="78">
        <v>622</v>
      </c>
      <c r="AC22" s="201">
        <v>612</v>
      </c>
      <c r="AD22" s="78">
        <v>603</v>
      </c>
      <c r="AE22" s="199">
        <v>593</v>
      </c>
      <c r="AF22" s="82">
        <v>584</v>
      </c>
      <c r="AG22" s="78">
        <v>575</v>
      </c>
      <c r="AH22" s="201">
        <v>567</v>
      </c>
      <c r="AI22" s="201">
        <v>558</v>
      </c>
      <c r="AJ22" s="199">
        <v>550</v>
      </c>
      <c r="AK22" s="80">
        <v>542</v>
      </c>
      <c r="AL22" s="205"/>
    </row>
    <row r="23" spans="1:38" ht="15" customHeight="1" x14ac:dyDescent="0.35">
      <c r="A23" s="77" t="s">
        <v>48</v>
      </c>
      <c r="B23" s="78">
        <v>1183</v>
      </c>
      <c r="C23" s="78">
        <v>1150</v>
      </c>
      <c r="D23" s="78">
        <v>1119</v>
      </c>
      <c r="E23" s="78">
        <v>1090</v>
      </c>
      <c r="F23" s="199">
        <v>1062</v>
      </c>
      <c r="G23" s="78">
        <v>1035</v>
      </c>
      <c r="H23" s="78">
        <v>1010</v>
      </c>
      <c r="I23" s="78">
        <v>986</v>
      </c>
      <c r="J23" s="78">
        <v>963</v>
      </c>
      <c r="K23" s="78">
        <v>941</v>
      </c>
      <c r="L23" s="79">
        <v>920</v>
      </c>
      <c r="M23" s="78">
        <v>900</v>
      </c>
      <c r="N23" s="78">
        <v>881</v>
      </c>
      <c r="O23" s="78">
        <v>863</v>
      </c>
      <c r="P23" s="199">
        <v>845</v>
      </c>
      <c r="Q23" s="80">
        <v>828</v>
      </c>
      <c r="R23" s="78">
        <v>812</v>
      </c>
      <c r="S23" s="201">
        <v>796</v>
      </c>
      <c r="T23" s="201">
        <v>781</v>
      </c>
      <c r="U23" s="199">
        <v>767</v>
      </c>
      <c r="V23" s="82">
        <v>753</v>
      </c>
      <c r="W23" s="78">
        <v>739</v>
      </c>
      <c r="X23" s="78">
        <v>726</v>
      </c>
      <c r="Y23" s="78">
        <v>714</v>
      </c>
      <c r="Z23" s="199">
        <v>702</v>
      </c>
      <c r="AA23" s="80">
        <v>690</v>
      </c>
      <c r="AB23" s="78">
        <v>679</v>
      </c>
      <c r="AC23" s="201">
        <v>668</v>
      </c>
      <c r="AD23" s="78">
        <v>657</v>
      </c>
      <c r="AE23" s="199">
        <v>647</v>
      </c>
      <c r="AF23" s="82">
        <v>637</v>
      </c>
      <c r="AG23" s="78">
        <v>627</v>
      </c>
      <c r="AH23" s="201">
        <v>618</v>
      </c>
      <c r="AI23" s="201">
        <v>609</v>
      </c>
      <c r="AJ23" s="199">
        <v>600</v>
      </c>
      <c r="AK23" s="80">
        <v>592</v>
      </c>
      <c r="AL23" s="205"/>
    </row>
    <row r="24" spans="1:38" ht="15" customHeight="1" x14ac:dyDescent="0.35">
      <c r="A24" s="77" t="s">
        <v>49</v>
      </c>
      <c r="B24" s="202">
        <f t="shared" ref="B24:F24" si="6">AVERAGE(B19:B23)</f>
        <v>1266.5999999999999</v>
      </c>
      <c r="C24" s="202">
        <f t="shared" si="6"/>
        <v>1231.4000000000001</v>
      </c>
      <c r="D24" s="202">
        <f t="shared" si="6"/>
        <v>1198.2</v>
      </c>
      <c r="E24" s="202">
        <f t="shared" si="6"/>
        <v>1166.5999999999999</v>
      </c>
      <c r="F24" s="86">
        <f t="shared" si="6"/>
        <v>1136.5999999999999</v>
      </c>
      <c r="G24" s="202">
        <f>AVERAGE(G19:G23)</f>
        <v>1108.2</v>
      </c>
      <c r="H24" s="202">
        <f t="shared" ref="H24:K24" si="7">AVERAGE(H19:H23)</f>
        <v>1081.2</v>
      </c>
      <c r="I24" s="202">
        <f t="shared" si="7"/>
        <v>1055.4000000000001</v>
      </c>
      <c r="J24" s="202">
        <f t="shared" si="7"/>
        <v>1031</v>
      </c>
      <c r="K24" s="86">
        <f t="shared" si="7"/>
        <v>1007.6</v>
      </c>
      <c r="L24" s="126">
        <f>AVERAGE(L19:L23)</f>
        <v>985.2</v>
      </c>
      <c r="M24" s="202">
        <f t="shared" ref="M24:U24" si="8">AVERAGE(M19:M23)</f>
        <v>963.6</v>
      </c>
      <c r="N24" s="202">
        <f t="shared" si="8"/>
        <v>943.4</v>
      </c>
      <c r="O24" s="202">
        <f t="shared" si="8"/>
        <v>923.6</v>
      </c>
      <c r="P24" s="86">
        <f t="shared" si="8"/>
        <v>904.6</v>
      </c>
      <c r="Q24" s="126">
        <f t="shared" si="8"/>
        <v>886.6</v>
      </c>
      <c r="R24" s="202">
        <f t="shared" si="8"/>
        <v>869</v>
      </c>
      <c r="S24" s="203">
        <f t="shared" si="8"/>
        <v>852.4</v>
      </c>
      <c r="T24" s="203">
        <f t="shared" si="8"/>
        <v>836.2</v>
      </c>
      <c r="U24" s="86">
        <f t="shared" si="8"/>
        <v>820.8</v>
      </c>
      <c r="V24" s="126">
        <f>AVERAGE(V19:V23)</f>
        <v>806</v>
      </c>
      <c r="W24" s="202">
        <f t="shared" ref="W24:Z24" si="9">AVERAGE(W19:W23)</f>
        <v>791.6</v>
      </c>
      <c r="X24" s="202">
        <f t="shared" si="9"/>
        <v>777.6</v>
      </c>
      <c r="Y24" s="202">
        <f t="shared" si="9"/>
        <v>764.4</v>
      </c>
      <c r="Z24" s="86">
        <f t="shared" si="9"/>
        <v>751.6</v>
      </c>
      <c r="AA24" s="126">
        <f>AVERAGE(AA19:AA23)</f>
        <v>738.8</v>
      </c>
      <c r="AB24" s="202">
        <f t="shared" ref="AB24:AE24" si="10">AVERAGE(AB19:AB23)</f>
        <v>726.8</v>
      </c>
      <c r="AC24" s="203">
        <f t="shared" si="10"/>
        <v>715</v>
      </c>
      <c r="AD24" s="202">
        <f t="shared" si="10"/>
        <v>703.6</v>
      </c>
      <c r="AE24" s="86">
        <f t="shared" si="10"/>
        <v>692.4</v>
      </c>
      <c r="AF24" s="126">
        <f>AVERAGE(AF19:AF23)</f>
        <v>682.2</v>
      </c>
      <c r="AG24" s="202">
        <f t="shared" ref="AG24:AJ24" si="11">AVERAGE(AG19:AG23)</f>
        <v>671.4</v>
      </c>
      <c r="AH24" s="203">
        <f t="shared" si="11"/>
        <v>661.6</v>
      </c>
      <c r="AI24" s="203">
        <f t="shared" si="11"/>
        <v>651.79999999999995</v>
      </c>
      <c r="AJ24" s="86">
        <f t="shared" si="11"/>
        <v>642.4</v>
      </c>
      <c r="AK24" s="126">
        <f>AVERAGE(AK19:AK23)</f>
        <v>633.20000000000005</v>
      </c>
      <c r="AL24" s="206"/>
    </row>
    <row r="25" spans="1:38" ht="15" customHeight="1" x14ac:dyDescent="0.25">
      <c r="A25" s="67"/>
      <c r="B25" s="67"/>
      <c r="C25" s="67"/>
      <c r="D25" s="67"/>
      <c r="E25" s="67"/>
      <c r="F25" s="67"/>
      <c r="G25" s="11"/>
      <c r="H25" s="11"/>
      <c r="I25" s="11"/>
      <c r="J25" s="11"/>
    </row>
    <row r="26" spans="1:38" ht="15" customHeight="1" thickBot="1" x14ac:dyDescent="0.3">
      <c r="A26" s="61" t="s">
        <v>72</v>
      </c>
      <c r="B26" s="258" t="s">
        <v>106</v>
      </c>
      <c r="C26" s="259"/>
      <c r="D26" s="259"/>
      <c r="E26" s="259"/>
      <c r="F26" s="260"/>
      <c r="G26" s="87" t="s">
        <v>20</v>
      </c>
      <c r="H26" s="11"/>
      <c r="I26" s="11"/>
      <c r="J26" s="11"/>
    </row>
    <row r="27" spans="1:38" ht="15" customHeight="1" x14ac:dyDescent="0.25">
      <c r="A27" s="54" t="s">
        <v>105</v>
      </c>
      <c r="B27" s="55">
        <v>2</v>
      </c>
      <c r="C27" s="56">
        <v>3</v>
      </c>
      <c r="D27" s="57">
        <v>4</v>
      </c>
      <c r="E27" s="57">
        <v>5</v>
      </c>
      <c r="F27" s="58">
        <v>6</v>
      </c>
      <c r="G27" s="83"/>
      <c r="H27" s="11"/>
      <c r="I27" s="11"/>
      <c r="J27" s="11"/>
    </row>
    <row r="28" spans="1:38" ht="15" customHeight="1" x14ac:dyDescent="0.25">
      <c r="A28" s="88">
        <v>5</v>
      </c>
      <c r="B28" s="89">
        <v>24</v>
      </c>
      <c r="C28" s="90">
        <v>26</v>
      </c>
      <c r="D28" s="89">
        <v>28</v>
      </c>
      <c r="E28" s="89">
        <v>30</v>
      </c>
      <c r="F28" s="91">
        <v>32</v>
      </c>
      <c r="G28" s="51">
        <f>MATCH(Rekenblad!H11,Parameters!A27:A36,0)</f>
        <v>3</v>
      </c>
      <c r="H28" s="92"/>
      <c r="I28" s="11"/>
      <c r="J28" s="67"/>
    </row>
    <row r="29" spans="1:38" ht="15" customHeight="1" x14ac:dyDescent="0.25">
      <c r="A29" s="84">
        <v>7</v>
      </c>
      <c r="B29" s="90">
        <v>25</v>
      </c>
      <c r="C29" s="79">
        <v>27</v>
      </c>
      <c r="D29" s="90">
        <v>29</v>
      </c>
      <c r="E29" s="90">
        <v>31</v>
      </c>
      <c r="F29" s="93">
        <v>33</v>
      </c>
      <c r="G29" s="94">
        <f>MATCH(Rekenblad!B11,Parameters!A27:F27,0)</f>
        <v>2</v>
      </c>
      <c r="H29" s="92"/>
      <c r="I29" s="11"/>
      <c r="J29" s="11"/>
    </row>
    <row r="30" spans="1:38" ht="15" customHeight="1" x14ac:dyDescent="0.25">
      <c r="A30" s="84">
        <v>9</v>
      </c>
      <c r="B30" s="90">
        <v>27</v>
      </c>
      <c r="C30" s="90">
        <v>29</v>
      </c>
      <c r="D30" s="79">
        <v>31</v>
      </c>
      <c r="E30" s="79">
        <v>33</v>
      </c>
      <c r="F30" s="93">
        <v>35</v>
      </c>
      <c r="G30" s="83"/>
      <c r="H30" s="11"/>
      <c r="I30" s="11"/>
      <c r="J30" s="11"/>
    </row>
    <row r="31" spans="1:38" ht="15" customHeight="1" x14ac:dyDescent="0.25">
      <c r="A31" s="84">
        <v>11</v>
      </c>
      <c r="B31" s="90">
        <v>29</v>
      </c>
      <c r="C31" s="90">
        <v>31</v>
      </c>
      <c r="D31" s="90">
        <v>33</v>
      </c>
      <c r="E31" s="90">
        <v>35</v>
      </c>
      <c r="F31" s="93">
        <v>37</v>
      </c>
      <c r="G31" s="83"/>
      <c r="H31" s="11"/>
      <c r="I31" s="11"/>
      <c r="J31" s="11"/>
    </row>
    <row r="32" spans="1:38" ht="15" customHeight="1" x14ac:dyDescent="0.25">
      <c r="A32" s="84">
        <v>13</v>
      </c>
      <c r="B32" s="90">
        <v>30</v>
      </c>
      <c r="C32" s="90">
        <v>32</v>
      </c>
      <c r="D32" s="90">
        <v>34</v>
      </c>
      <c r="E32" s="79">
        <v>36</v>
      </c>
      <c r="F32" s="93">
        <v>38</v>
      </c>
      <c r="G32" s="95"/>
      <c r="H32" s="11"/>
      <c r="I32" s="11"/>
      <c r="J32" s="11"/>
    </row>
    <row r="33" spans="1:11" ht="15" customHeight="1" x14ac:dyDescent="0.25">
      <c r="A33" s="84">
        <v>15</v>
      </c>
      <c r="B33" s="90">
        <v>32</v>
      </c>
      <c r="C33" s="79">
        <v>34</v>
      </c>
      <c r="D33" s="79">
        <v>36</v>
      </c>
      <c r="E33" s="90">
        <v>38</v>
      </c>
      <c r="F33" s="93">
        <v>40</v>
      </c>
      <c r="G33" s="95"/>
      <c r="H33" s="11"/>
      <c r="I33" s="11"/>
      <c r="J33" s="11"/>
    </row>
    <row r="34" spans="1:11" ht="15" customHeight="1" x14ac:dyDescent="0.25">
      <c r="A34" s="84">
        <v>17</v>
      </c>
      <c r="B34" s="90">
        <v>34</v>
      </c>
      <c r="C34" s="79">
        <v>36</v>
      </c>
      <c r="D34" s="79">
        <v>38</v>
      </c>
      <c r="E34" s="90">
        <v>40</v>
      </c>
      <c r="F34" s="93">
        <v>42</v>
      </c>
      <c r="G34" s="95"/>
      <c r="H34" s="11"/>
      <c r="I34" s="11"/>
      <c r="J34" s="11"/>
    </row>
    <row r="35" spans="1:11" ht="15" customHeight="1" x14ac:dyDescent="0.25">
      <c r="A35" s="84">
        <v>19</v>
      </c>
      <c r="B35" s="90">
        <v>36</v>
      </c>
      <c r="C35" s="79">
        <v>38</v>
      </c>
      <c r="D35" s="79">
        <v>40</v>
      </c>
      <c r="E35" s="90">
        <v>42</v>
      </c>
      <c r="F35" s="93">
        <v>44</v>
      </c>
      <c r="G35" s="95"/>
      <c r="H35" s="11"/>
      <c r="I35" s="11"/>
      <c r="J35" s="11"/>
    </row>
    <row r="36" spans="1:11" ht="15" customHeight="1" x14ac:dyDescent="0.25">
      <c r="A36" s="84">
        <v>21</v>
      </c>
      <c r="B36" s="90">
        <v>39</v>
      </c>
      <c r="C36" s="79">
        <v>40</v>
      </c>
      <c r="D36" s="79">
        <v>42</v>
      </c>
      <c r="E36" s="90">
        <v>44</v>
      </c>
      <c r="F36" s="93">
        <v>47</v>
      </c>
      <c r="G36" s="96"/>
      <c r="H36" s="11"/>
      <c r="I36" s="11"/>
      <c r="J36" s="11"/>
    </row>
    <row r="37" spans="1:11" ht="15" customHeight="1" x14ac:dyDescent="0.25">
      <c r="A37" s="97"/>
      <c r="B37" s="42"/>
      <c r="C37" s="42"/>
      <c r="D37" s="42"/>
      <c r="E37" s="42"/>
      <c r="F37" s="42"/>
      <c r="G37" s="67"/>
      <c r="H37" s="11"/>
      <c r="I37" s="11"/>
      <c r="J37" s="11"/>
    </row>
    <row r="38" spans="1:11" ht="15" customHeight="1" thickBot="1" x14ac:dyDescent="0.3">
      <c r="A38" s="98" t="s">
        <v>73</v>
      </c>
      <c r="B38" s="99"/>
      <c r="C38" s="42"/>
      <c r="D38" s="42"/>
      <c r="E38" s="42"/>
      <c r="F38" s="42"/>
      <c r="G38" s="67"/>
      <c r="H38" s="11"/>
      <c r="I38" s="11"/>
      <c r="J38" s="11"/>
    </row>
    <row r="39" spans="1:11" ht="15" customHeight="1" x14ac:dyDescent="0.25">
      <c r="A39" s="84" t="s">
        <v>74</v>
      </c>
      <c r="B39" s="42">
        <f>(INDEX(A27:F36,G28,G29)/100)+(10/100)</f>
        <v>0.35</v>
      </c>
      <c r="C39" s="11"/>
      <c r="D39" s="42"/>
      <c r="E39" s="42"/>
      <c r="F39" s="42"/>
      <c r="G39" s="67"/>
      <c r="H39" s="11"/>
      <c r="I39" s="11"/>
      <c r="J39" s="11"/>
    </row>
    <row r="40" spans="1:11" ht="15" customHeight="1" x14ac:dyDescent="0.25">
      <c r="A40" s="84" t="s">
        <v>75</v>
      </c>
      <c r="B40" s="42">
        <f>INDEX(A27:F36,G28,G29)/100</f>
        <v>0.25</v>
      </c>
      <c r="C40" s="42"/>
      <c r="D40" s="42"/>
      <c r="E40" s="42"/>
      <c r="F40" s="42"/>
      <c r="G40" s="67"/>
      <c r="H40" s="11"/>
      <c r="I40" s="11"/>
      <c r="J40" s="11"/>
    </row>
    <row r="41" spans="1:11" ht="15" customHeight="1" x14ac:dyDescent="0.25">
      <c r="A41" s="67"/>
      <c r="B41" s="11"/>
      <c r="C41" s="11"/>
      <c r="D41" s="11"/>
      <c r="E41" s="11"/>
      <c r="F41" s="11"/>
      <c r="G41" s="11"/>
      <c r="H41" s="11"/>
      <c r="I41" s="11"/>
      <c r="J41" s="11"/>
    </row>
    <row r="42" spans="1:11" ht="15" customHeight="1" thickBot="1" x14ac:dyDescent="0.3">
      <c r="A42" s="69" t="s">
        <v>55</v>
      </c>
      <c r="B42" s="100" t="s">
        <v>17</v>
      </c>
      <c r="C42" s="67"/>
      <c r="D42" s="67"/>
      <c r="E42" s="67"/>
      <c r="F42" s="11"/>
      <c r="G42" s="11"/>
      <c r="H42" s="11"/>
      <c r="I42" s="11"/>
      <c r="J42" s="11"/>
    </row>
    <row r="43" spans="1:11" ht="15" customHeight="1" x14ac:dyDescent="0.25">
      <c r="A43" s="101" t="s">
        <v>28</v>
      </c>
      <c r="B43" s="102">
        <v>2.46</v>
      </c>
      <c r="C43" s="11"/>
      <c r="D43" s="11"/>
      <c r="E43" s="11"/>
      <c r="F43" s="11"/>
      <c r="G43" s="11"/>
      <c r="H43" s="11"/>
      <c r="I43" s="11"/>
      <c r="J43" s="11"/>
    </row>
    <row r="44" spans="1:11" ht="15" customHeight="1" x14ac:dyDescent="0.25">
      <c r="A44" s="103" t="s">
        <v>9</v>
      </c>
      <c r="B44" s="42">
        <v>2.25</v>
      </c>
      <c r="C44" s="11"/>
      <c r="D44" s="11"/>
      <c r="E44" s="11"/>
      <c r="F44" s="11"/>
      <c r="G44" s="11"/>
      <c r="H44" s="11"/>
      <c r="I44" s="11"/>
      <c r="J44" s="11"/>
      <c r="K44" s="11"/>
    </row>
    <row r="45" spans="1:11" ht="15" customHeight="1" x14ac:dyDescent="0.25">
      <c r="A45" s="103" t="s">
        <v>6</v>
      </c>
      <c r="B45" s="42">
        <v>2.5</v>
      </c>
      <c r="C45" s="11"/>
      <c r="D45" s="11"/>
      <c r="E45" s="11"/>
      <c r="F45" s="11"/>
      <c r="G45" s="11"/>
      <c r="H45" s="11"/>
      <c r="I45" s="11"/>
      <c r="J45" s="11"/>
      <c r="K45" s="11"/>
    </row>
    <row r="46" spans="1:11" ht="15" customHeight="1" x14ac:dyDescent="0.25">
      <c r="A46" s="103" t="s">
        <v>7</v>
      </c>
      <c r="B46" s="42">
        <v>2.75</v>
      </c>
      <c r="C46" s="11"/>
      <c r="D46" s="11"/>
      <c r="E46" s="11"/>
      <c r="F46" s="67"/>
      <c r="G46" s="11"/>
      <c r="H46" s="11"/>
      <c r="I46" s="11"/>
      <c r="J46" s="11"/>
      <c r="K46" s="11"/>
    </row>
    <row r="47" spans="1:11" ht="15" customHeight="1" x14ac:dyDescent="0.25">
      <c r="A47" s="103" t="s">
        <v>8</v>
      </c>
      <c r="B47" s="42">
        <v>3.03</v>
      </c>
      <c r="C47" s="11"/>
      <c r="D47" s="11"/>
      <c r="E47" s="11"/>
      <c r="F47" s="104"/>
      <c r="G47" s="11"/>
      <c r="H47" s="11"/>
      <c r="I47" s="11"/>
      <c r="J47" s="11"/>
      <c r="K47" s="11"/>
    </row>
    <row r="48" spans="1:11" ht="15" customHeight="1" x14ac:dyDescent="0.25">
      <c r="A48" s="67"/>
      <c r="B48" s="11"/>
      <c r="C48" s="11"/>
      <c r="D48" s="11"/>
      <c r="E48" s="11"/>
      <c r="F48" s="11"/>
      <c r="G48" s="11"/>
      <c r="H48" s="11"/>
      <c r="I48" s="11"/>
      <c r="J48" s="11"/>
      <c r="K48" s="11"/>
    </row>
    <row r="49" spans="1:11" ht="15" customHeight="1" thickBot="1" x14ac:dyDescent="0.3">
      <c r="A49" s="105" t="s">
        <v>171</v>
      </c>
      <c r="B49" s="262" t="s">
        <v>143</v>
      </c>
      <c r="C49" s="263"/>
      <c r="D49" s="263"/>
      <c r="E49" s="263"/>
      <c r="F49" s="263"/>
      <c r="G49" s="263"/>
      <c r="H49" s="264"/>
    </row>
    <row r="50" spans="1:11" ht="15" customHeight="1" thickBot="1" x14ac:dyDescent="0.3">
      <c r="A50" s="114" t="s">
        <v>15</v>
      </c>
      <c r="B50" s="186" t="s">
        <v>144</v>
      </c>
      <c r="C50" s="187" t="s">
        <v>145</v>
      </c>
      <c r="D50" s="188" t="s">
        <v>146</v>
      </c>
      <c r="E50" s="187" t="s">
        <v>147</v>
      </c>
      <c r="F50" s="188" t="s">
        <v>148</v>
      </c>
      <c r="G50" s="187" t="s">
        <v>149</v>
      </c>
      <c r="H50" s="189" t="s">
        <v>142</v>
      </c>
    </row>
    <row r="51" spans="1:11" ht="15" customHeight="1" x14ac:dyDescent="0.25">
      <c r="A51" s="114" t="s">
        <v>34</v>
      </c>
      <c r="B51" s="190">
        <v>38</v>
      </c>
      <c r="C51" s="191">
        <v>36</v>
      </c>
      <c r="D51" s="192">
        <v>32</v>
      </c>
      <c r="E51" s="191">
        <v>28</v>
      </c>
      <c r="F51" s="193">
        <v>24</v>
      </c>
      <c r="G51" s="191">
        <v>22</v>
      </c>
      <c r="H51" s="194">
        <v>20</v>
      </c>
    </row>
    <row r="52" spans="1:11" ht="15" customHeight="1" x14ac:dyDescent="0.25">
      <c r="A52" s="67"/>
      <c r="B52" s="11"/>
      <c r="C52" s="11"/>
      <c r="D52" s="11"/>
      <c r="E52" s="11"/>
      <c r="F52" s="195"/>
      <c r="G52" s="11"/>
      <c r="H52" s="11"/>
      <c r="I52" s="11"/>
      <c r="J52" s="11"/>
      <c r="K52" s="11"/>
    </row>
    <row r="53" spans="1:11" ht="15" customHeight="1" thickBot="1" x14ac:dyDescent="0.3">
      <c r="A53" s="105" t="s">
        <v>166</v>
      </c>
      <c r="B53" s="50" t="s">
        <v>23</v>
      </c>
      <c r="C53" s="106" t="s">
        <v>96</v>
      </c>
      <c r="D53" s="50" t="s">
        <v>21</v>
      </c>
      <c r="E53" s="50" t="s">
        <v>97</v>
      </c>
      <c r="F53" s="107" t="s">
        <v>24</v>
      </c>
      <c r="G53" s="108" t="s">
        <v>20</v>
      </c>
      <c r="H53" s="11"/>
      <c r="I53" s="11"/>
      <c r="J53" s="11"/>
      <c r="K53" s="11"/>
    </row>
    <row r="54" spans="1:11" ht="15" customHeight="1" x14ac:dyDescent="0.25">
      <c r="A54" s="109" t="s">
        <v>5</v>
      </c>
      <c r="B54" s="127">
        <v>0</v>
      </c>
      <c r="C54" s="128">
        <v>0</v>
      </c>
      <c r="D54" s="169">
        <v>0</v>
      </c>
      <c r="E54" s="129">
        <v>0</v>
      </c>
      <c r="F54" s="130">
        <v>0</v>
      </c>
      <c r="G54" s="92"/>
      <c r="H54" s="92"/>
      <c r="I54" s="11"/>
    </row>
    <row r="55" spans="1:11" ht="15" customHeight="1" x14ac:dyDescent="0.25">
      <c r="A55" s="211" t="s">
        <v>154</v>
      </c>
      <c r="B55" s="172">
        <f>D55-(D55*30/100)</f>
        <v>5.4249999999999998</v>
      </c>
      <c r="C55" s="131">
        <f>AVERAGE(B55,D55)</f>
        <v>6.5875000000000004</v>
      </c>
      <c r="D55" s="170">
        <v>7.75</v>
      </c>
      <c r="E55" s="131">
        <f t="shared" ref="E55:E57" si="12">AVERAGE(D55,F55)</f>
        <v>8.9124999999999996</v>
      </c>
      <c r="F55" s="171">
        <f>D55+(D55*30/100)</f>
        <v>10.074999999999999</v>
      </c>
      <c r="G55" s="111">
        <f>MATCH(Rekenblad!B29,Parameters!A53:A57,0)</f>
        <v>3</v>
      </c>
      <c r="H55" s="11"/>
      <c r="I55" s="11"/>
    </row>
    <row r="56" spans="1:11" ht="15" customHeight="1" x14ac:dyDescent="0.25">
      <c r="A56" s="211" t="s">
        <v>165</v>
      </c>
      <c r="B56" s="172">
        <f t="shared" ref="B56:B57" si="13">D56-(D56*30/100)</f>
        <v>9.9749999999999996</v>
      </c>
      <c r="C56" s="131">
        <f t="shared" ref="C56:C57" si="14">AVERAGE(B56,D56)</f>
        <v>12.112500000000001</v>
      </c>
      <c r="D56" s="170">
        <v>14.25</v>
      </c>
      <c r="E56" s="131">
        <f t="shared" si="12"/>
        <v>16.387499999999999</v>
      </c>
      <c r="F56" s="171">
        <f>D56+(D56*30/100)</f>
        <v>18.524999999999999</v>
      </c>
      <c r="G56" s="111">
        <f>MATCH(Rekenblad!D29,Parameters!A53:F53,0)</f>
        <v>2</v>
      </c>
      <c r="H56" s="11"/>
      <c r="I56" s="11"/>
    </row>
    <row r="57" spans="1:11" ht="15" customHeight="1" x14ac:dyDescent="0.25">
      <c r="A57" s="211" t="s">
        <v>155</v>
      </c>
      <c r="B57" s="172">
        <f t="shared" si="13"/>
        <v>6.5449999999999999</v>
      </c>
      <c r="C57" s="131">
        <f t="shared" si="14"/>
        <v>7.9474999999999998</v>
      </c>
      <c r="D57" s="170">
        <v>9.35</v>
      </c>
      <c r="E57" s="131">
        <f t="shared" si="12"/>
        <v>10.7525</v>
      </c>
      <c r="F57" s="171">
        <f>D57+(D57*30/100)</f>
        <v>12.154999999999999</v>
      </c>
      <c r="G57" s="112"/>
      <c r="H57" s="11"/>
      <c r="I57" s="11"/>
    </row>
    <row r="58" spans="1:11" ht="15" customHeight="1" x14ac:dyDescent="0.25">
      <c r="A58" s="67"/>
      <c r="B58" s="11"/>
      <c r="C58" s="11"/>
      <c r="D58" s="11"/>
      <c r="E58" s="11"/>
      <c r="F58" s="11"/>
      <c r="G58" s="11"/>
      <c r="H58" s="11"/>
      <c r="I58" s="11"/>
    </row>
    <row r="59" spans="1:11" ht="15" customHeight="1" thickBot="1" x14ac:dyDescent="0.3">
      <c r="A59" s="105" t="s">
        <v>172</v>
      </c>
      <c r="B59" s="50" t="s">
        <v>23</v>
      </c>
      <c r="C59" s="50" t="s">
        <v>96</v>
      </c>
      <c r="D59" s="113" t="s">
        <v>21</v>
      </c>
      <c r="E59" s="50" t="s">
        <v>97</v>
      </c>
      <c r="F59" s="107" t="s">
        <v>24</v>
      </c>
      <c r="G59" s="108" t="s">
        <v>20</v>
      </c>
      <c r="H59" s="11"/>
      <c r="I59" s="11"/>
    </row>
    <row r="60" spans="1:11" ht="15" customHeight="1" x14ac:dyDescent="0.25">
      <c r="A60" s="114" t="s">
        <v>5</v>
      </c>
      <c r="B60" s="133">
        <v>0</v>
      </c>
      <c r="C60" s="131">
        <v>0</v>
      </c>
      <c r="D60" s="128">
        <v>0</v>
      </c>
      <c r="E60" s="131">
        <v>0</v>
      </c>
      <c r="F60" s="133">
        <v>0</v>
      </c>
      <c r="G60" s="111">
        <f>MATCH(Rekenblad!B31,Parameters!A59:A61,0)</f>
        <v>3</v>
      </c>
      <c r="H60" s="11"/>
      <c r="I60" s="11"/>
      <c r="J60" s="11"/>
      <c r="K60" s="11"/>
    </row>
    <row r="61" spans="1:11" ht="15" customHeight="1" x14ac:dyDescent="0.25">
      <c r="A61" s="110" t="s">
        <v>156</v>
      </c>
      <c r="B61" s="131">
        <v>1.9</v>
      </c>
      <c r="C61" s="131">
        <f t="shared" ref="C61" si="15">AVERAGE(B61,D61)</f>
        <v>2.3499999999999996</v>
      </c>
      <c r="D61" s="131">
        <f>AVERAGE(B61,F61)</f>
        <v>2.8</v>
      </c>
      <c r="E61" s="131">
        <f t="shared" ref="E61" si="16">AVERAGE(D61,F61)</f>
        <v>3.25</v>
      </c>
      <c r="F61" s="132">
        <v>3.7</v>
      </c>
      <c r="G61" s="112">
        <f>MATCH(Rekenblad!D31,Parameters!A59:F59,0)</f>
        <v>2</v>
      </c>
      <c r="H61" s="11"/>
      <c r="I61" s="11"/>
      <c r="J61" s="11"/>
      <c r="K61" s="11"/>
    </row>
    <row r="62" spans="1:11" ht="15" customHeight="1" x14ac:dyDescent="0.25">
      <c r="A62" s="67"/>
      <c r="B62" s="11"/>
      <c r="C62" s="11"/>
      <c r="D62" s="11"/>
      <c r="E62" s="11"/>
      <c r="F62" s="11"/>
      <c r="G62" s="11"/>
      <c r="H62" s="11"/>
      <c r="I62" s="11"/>
      <c r="J62" s="11"/>
      <c r="K62" s="11"/>
    </row>
    <row r="63" spans="1:11" ht="15" customHeight="1" thickBot="1" x14ac:dyDescent="0.3">
      <c r="A63" s="105" t="s">
        <v>56</v>
      </c>
      <c r="B63" s="115" t="s">
        <v>36</v>
      </c>
      <c r="C63" s="116" t="s">
        <v>150</v>
      </c>
      <c r="D63" s="11"/>
      <c r="E63" s="183" t="s">
        <v>133</v>
      </c>
      <c r="F63" s="63" t="s">
        <v>126</v>
      </c>
      <c r="G63" s="100" t="s">
        <v>127</v>
      </c>
      <c r="H63" s="11"/>
      <c r="I63" s="11"/>
      <c r="J63" s="11"/>
      <c r="K63" s="11"/>
    </row>
    <row r="64" spans="1:11" ht="15" customHeight="1" x14ac:dyDescent="0.25">
      <c r="A64" s="110" t="s">
        <v>158</v>
      </c>
      <c r="B64" s="131">
        <f>55/60</f>
        <v>0.91666666666666663</v>
      </c>
      <c r="C64" s="36">
        <v>30</v>
      </c>
      <c r="D64" s="104"/>
      <c r="E64" s="103" t="s">
        <v>128</v>
      </c>
      <c r="F64" s="184" t="s">
        <v>134</v>
      </c>
      <c r="G64" s="185" t="s">
        <v>135</v>
      </c>
      <c r="H64" s="11"/>
      <c r="I64" s="11"/>
      <c r="J64" s="11"/>
      <c r="K64" s="11"/>
    </row>
    <row r="65" spans="1:11" ht="15" customHeight="1" x14ac:dyDescent="0.25">
      <c r="A65" s="110" t="s">
        <v>159</v>
      </c>
      <c r="B65" s="131">
        <f>65/60</f>
        <v>1.0833333333333333</v>
      </c>
      <c r="C65" s="36">
        <v>30</v>
      </c>
      <c r="D65" s="42"/>
      <c r="E65" s="103" t="s">
        <v>129</v>
      </c>
      <c r="F65" s="184" t="s">
        <v>130</v>
      </c>
      <c r="G65" s="185" t="s">
        <v>131</v>
      </c>
      <c r="H65" s="11"/>
      <c r="I65" s="11"/>
      <c r="J65" s="11"/>
      <c r="K65" s="11"/>
    </row>
    <row r="66" spans="1:11" ht="15" customHeight="1" x14ac:dyDescent="0.25">
      <c r="A66" s="110" t="s">
        <v>160</v>
      </c>
      <c r="B66" s="131">
        <f>65/60</f>
        <v>1.0833333333333333</v>
      </c>
      <c r="C66" s="36">
        <v>60</v>
      </c>
      <c r="D66" s="104"/>
      <c r="E66" s="103" t="s">
        <v>132</v>
      </c>
      <c r="F66" s="184" t="s">
        <v>136</v>
      </c>
      <c r="G66" s="185" t="s">
        <v>131</v>
      </c>
      <c r="H66" s="11"/>
      <c r="I66" s="11"/>
      <c r="J66" s="11"/>
      <c r="K66" s="11"/>
    </row>
    <row r="67" spans="1:11" ht="15" customHeight="1" x14ac:dyDescent="0.25">
      <c r="A67" s="110" t="s">
        <v>161</v>
      </c>
      <c r="B67" s="131">
        <f>65/60</f>
        <v>1.0833333333333333</v>
      </c>
      <c r="C67" s="36">
        <v>40</v>
      </c>
      <c r="D67" s="11"/>
      <c r="H67" s="11"/>
      <c r="I67" s="11"/>
      <c r="J67" s="11"/>
      <c r="K67" s="11"/>
    </row>
    <row r="68" spans="1:11" ht="15" customHeight="1" x14ac:dyDescent="0.25">
      <c r="A68" s="110" t="s">
        <v>162</v>
      </c>
      <c r="B68" s="131">
        <f>65/60</f>
        <v>1.0833333333333333</v>
      </c>
      <c r="C68" s="36">
        <v>80</v>
      </c>
      <c r="D68" s="117"/>
      <c r="E68" s="11"/>
      <c r="F68" s="11"/>
      <c r="G68" s="11"/>
      <c r="H68" s="11"/>
      <c r="I68" s="11"/>
      <c r="J68" s="11"/>
      <c r="K68" s="11"/>
    </row>
    <row r="69" spans="1:11" ht="15" customHeight="1" x14ac:dyDescent="0.25">
      <c r="A69" s="110" t="s">
        <v>163</v>
      </c>
      <c r="B69" s="131">
        <f>65/60</f>
        <v>1.0833333333333333</v>
      </c>
      <c r="C69" s="37">
        <v>90</v>
      </c>
      <c r="D69" s="11"/>
      <c r="E69" s="11"/>
      <c r="F69" s="11"/>
      <c r="G69" s="11"/>
      <c r="H69" s="11"/>
      <c r="I69" s="11"/>
      <c r="J69" s="11"/>
      <c r="K69" s="11"/>
    </row>
    <row r="70" spans="1:11" ht="15" customHeight="1" x14ac:dyDescent="0.25">
      <c r="A70" s="67"/>
      <c r="B70" s="11"/>
      <c r="C70" s="11"/>
      <c r="D70" s="11"/>
      <c r="E70" s="11"/>
      <c r="F70" s="11"/>
      <c r="G70" s="11"/>
      <c r="H70" s="11"/>
      <c r="I70" s="11"/>
      <c r="J70" s="11"/>
      <c r="K70" s="11"/>
    </row>
    <row r="71" spans="1:11" ht="15" customHeight="1" thickBot="1" x14ac:dyDescent="0.3">
      <c r="A71" s="105" t="s">
        <v>59</v>
      </c>
      <c r="B71" s="118"/>
      <c r="C71" s="11"/>
      <c r="D71" s="11"/>
      <c r="E71" s="11"/>
      <c r="F71" s="11"/>
      <c r="G71" s="11"/>
      <c r="H71" s="11"/>
      <c r="I71" s="11"/>
      <c r="J71" s="11"/>
      <c r="K71" s="11"/>
    </row>
    <row r="72" spans="1:11" ht="15" customHeight="1" x14ac:dyDescent="0.25">
      <c r="A72" s="114" t="s">
        <v>60</v>
      </c>
      <c r="B72" s="133">
        <v>35</v>
      </c>
      <c r="C72" s="11"/>
      <c r="D72" s="11"/>
      <c r="E72" s="11"/>
      <c r="F72" s="11"/>
      <c r="G72" s="11"/>
      <c r="H72" s="11"/>
      <c r="I72" s="11"/>
      <c r="J72" s="11"/>
      <c r="K72" s="11"/>
    </row>
    <row r="73" spans="1:11" ht="15" customHeight="1" x14ac:dyDescent="0.25">
      <c r="A73" s="110" t="s">
        <v>61</v>
      </c>
      <c r="B73" s="134">
        <f>B72/60</f>
        <v>0.58333333333333337</v>
      </c>
      <c r="C73" s="11"/>
      <c r="D73" s="11"/>
      <c r="E73" s="11"/>
      <c r="F73" s="11"/>
      <c r="G73" s="11"/>
      <c r="H73" s="11"/>
      <c r="I73" s="11"/>
      <c r="J73" s="11"/>
      <c r="K73" s="11"/>
    </row>
    <row r="74" spans="1:11" ht="15" customHeight="1" x14ac:dyDescent="0.25">
      <c r="A74" s="67"/>
      <c r="B74" s="11"/>
      <c r="C74" s="11"/>
      <c r="D74" s="11"/>
      <c r="E74" s="11"/>
      <c r="F74" s="11"/>
      <c r="G74" s="11"/>
      <c r="H74" s="11"/>
      <c r="I74" s="11"/>
      <c r="J74" s="11"/>
      <c r="K74" s="11"/>
    </row>
    <row r="75" spans="1:11" ht="15" customHeight="1" thickBot="1" x14ac:dyDescent="0.3">
      <c r="A75" s="105" t="s">
        <v>57</v>
      </c>
      <c r="B75" s="116" t="s">
        <v>34</v>
      </c>
      <c r="C75" s="11"/>
      <c r="D75" s="11"/>
      <c r="E75" s="11"/>
      <c r="F75" s="11"/>
      <c r="G75" s="11"/>
      <c r="H75" s="11"/>
      <c r="I75" s="11"/>
      <c r="J75" s="11"/>
      <c r="K75" s="11"/>
    </row>
    <row r="76" spans="1:11" ht="15" customHeight="1" x14ac:dyDescent="0.25">
      <c r="A76" s="207" t="s">
        <v>3</v>
      </c>
      <c r="B76" s="129">
        <v>0</v>
      </c>
      <c r="C76" s="11"/>
      <c r="D76" s="11"/>
      <c r="E76" s="11"/>
      <c r="F76" s="11"/>
      <c r="G76" s="11"/>
      <c r="H76" s="11"/>
      <c r="I76" s="11"/>
      <c r="J76" s="11"/>
      <c r="K76" s="11"/>
    </row>
    <row r="77" spans="1:11" ht="15" customHeight="1" x14ac:dyDescent="0.25">
      <c r="A77" s="208" t="s">
        <v>4</v>
      </c>
      <c r="B77" s="129">
        <v>1.5</v>
      </c>
      <c r="C77" s="11"/>
      <c r="D77" s="11"/>
      <c r="E77" s="11"/>
      <c r="F77" s="11"/>
      <c r="G77" s="11"/>
      <c r="H77" s="11"/>
      <c r="I77" s="11"/>
      <c r="J77" s="11"/>
      <c r="K77" s="11"/>
    </row>
    <row r="78" spans="1:11" ht="15" customHeight="1" x14ac:dyDescent="0.25">
      <c r="A78" s="67"/>
      <c r="B78" s="11"/>
      <c r="C78" s="11"/>
      <c r="D78" s="11"/>
      <c r="E78" s="11"/>
      <c r="F78" s="11"/>
      <c r="G78" s="11"/>
      <c r="H78" s="11"/>
      <c r="I78" s="11"/>
      <c r="J78" s="11"/>
      <c r="K78" s="11"/>
    </row>
    <row r="79" spans="1:11" ht="15" customHeight="1" thickBot="1" x14ac:dyDescent="0.3">
      <c r="A79" s="69" t="s">
        <v>58</v>
      </c>
      <c r="B79" s="119"/>
      <c r="C79" s="11"/>
      <c r="D79" s="11"/>
      <c r="E79" s="11"/>
      <c r="F79" s="11"/>
      <c r="G79" s="11"/>
      <c r="H79" s="11"/>
      <c r="I79" s="11"/>
      <c r="J79" s="11"/>
      <c r="K79" s="11"/>
    </row>
    <row r="80" spans="1:11" ht="15" customHeight="1" x14ac:dyDescent="0.25">
      <c r="A80" s="120"/>
      <c r="B80" s="121" t="s">
        <v>1</v>
      </c>
      <c r="C80" s="11"/>
      <c r="D80" s="11"/>
      <c r="E80" s="11"/>
      <c r="F80" s="11"/>
      <c r="G80" s="11"/>
      <c r="H80" s="11"/>
      <c r="I80" s="11"/>
      <c r="J80" s="11"/>
      <c r="K80" s="11"/>
    </row>
    <row r="81" spans="1:11" ht="15" customHeight="1" x14ac:dyDescent="0.25">
      <c r="A81" s="122"/>
      <c r="B81" s="123" t="s">
        <v>2</v>
      </c>
      <c r="C81" s="11"/>
      <c r="D81" s="11"/>
      <c r="E81" s="11"/>
      <c r="F81" s="11"/>
      <c r="G81" s="11"/>
      <c r="H81" s="11"/>
      <c r="I81" s="11"/>
      <c r="J81" s="11"/>
      <c r="K81" s="11"/>
    </row>
    <row r="82" spans="1:11" ht="15" customHeight="1" x14ac:dyDescent="0.25">
      <c r="A82" s="124"/>
      <c r="B82" s="123"/>
      <c r="C82" s="11"/>
      <c r="D82" s="11"/>
      <c r="E82" s="11"/>
      <c r="F82" s="11"/>
      <c r="G82" s="11"/>
      <c r="H82" s="11"/>
      <c r="I82" s="11"/>
      <c r="J82" s="11"/>
      <c r="K82" s="11"/>
    </row>
    <row r="83" spans="1:11" ht="15" customHeight="1" x14ac:dyDescent="0.25">
      <c r="A83" s="124"/>
      <c r="B83" s="123"/>
      <c r="C83" s="11"/>
      <c r="D83" s="11"/>
      <c r="E83" s="11"/>
      <c r="F83" s="11"/>
      <c r="G83" s="11"/>
      <c r="H83" s="11"/>
      <c r="I83" s="11"/>
      <c r="J83" s="11"/>
      <c r="K83" s="11"/>
    </row>
    <row r="84" spans="1:11" ht="15" customHeight="1" x14ac:dyDescent="0.25">
      <c r="A84" s="255" t="s">
        <v>29</v>
      </c>
      <c r="B84" s="255"/>
      <c r="C84" s="255"/>
      <c r="D84" s="255"/>
      <c r="E84" s="255"/>
      <c r="F84" s="255"/>
      <c r="G84" s="255"/>
      <c r="H84" s="255"/>
      <c r="I84" s="255"/>
      <c r="J84" s="255"/>
      <c r="K84" s="255"/>
    </row>
    <row r="85" spans="1:11" s="44" customFormat="1" ht="6" customHeight="1" x14ac:dyDescent="0.25">
      <c r="A85" s="43"/>
      <c r="B85" s="43"/>
      <c r="C85" s="43"/>
      <c r="D85" s="43"/>
      <c r="E85" s="43"/>
      <c r="F85" s="43"/>
      <c r="G85" s="43"/>
      <c r="H85" s="43"/>
      <c r="I85" s="43"/>
      <c r="J85" s="43"/>
      <c r="K85" s="125"/>
    </row>
    <row r="86" spans="1:11" x14ac:dyDescent="0.25">
      <c r="A86" s="11"/>
      <c r="B86" s="265" t="s">
        <v>189</v>
      </c>
      <c r="C86" s="265"/>
      <c r="D86" s="265"/>
      <c r="E86" s="265"/>
      <c r="F86" s="265"/>
      <c r="G86" s="265"/>
      <c r="H86" s="265"/>
      <c r="I86" s="265"/>
      <c r="J86" s="265"/>
      <c r="K86" s="265"/>
    </row>
    <row r="87" spans="1:11" ht="15" customHeight="1" x14ac:dyDescent="0.25">
      <c r="A87" s="11"/>
      <c r="B87" s="257" t="s">
        <v>188</v>
      </c>
      <c r="C87" s="257"/>
      <c r="D87" s="257"/>
      <c r="E87" s="257"/>
      <c r="F87" s="257"/>
      <c r="G87" s="257"/>
      <c r="H87" s="257"/>
      <c r="I87" s="257"/>
      <c r="J87" s="257"/>
      <c r="K87" s="257"/>
    </row>
    <row r="88" spans="1:11" ht="15" customHeight="1" x14ac:dyDescent="0.25">
      <c r="A88" s="11"/>
      <c r="B88" s="257"/>
      <c r="C88" s="257"/>
      <c r="D88" s="257"/>
      <c r="E88" s="257"/>
      <c r="F88" s="257"/>
      <c r="G88" s="257"/>
      <c r="H88" s="257"/>
      <c r="I88" s="257"/>
      <c r="J88" s="257"/>
      <c r="K88" s="257"/>
    </row>
    <row r="89" spans="1:11" ht="15" customHeight="1" x14ac:dyDescent="0.25">
      <c r="A89" s="11"/>
      <c r="B89" s="257" t="s">
        <v>187</v>
      </c>
      <c r="C89" s="257"/>
      <c r="D89" s="257"/>
      <c r="E89" s="257"/>
      <c r="F89" s="257"/>
      <c r="G89" s="257"/>
      <c r="H89" s="257"/>
      <c r="I89" s="257"/>
      <c r="J89" s="257"/>
      <c r="K89" s="257"/>
    </row>
    <row r="90" spans="1:11" ht="15" customHeight="1" x14ac:dyDescent="0.25">
      <c r="A90" s="11"/>
      <c r="B90" s="265" t="s">
        <v>186</v>
      </c>
      <c r="C90" s="265"/>
      <c r="D90" s="265"/>
      <c r="E90" s="265"/>
      <c r="F90" s="265"/>
      <c r="G90" s="265"/>
      <c r="H90" s="265"/>
      <c r="I90" s="265"/>
      <c r="J90" s="265"/>
      <c r="K90" s="265"/>
    </row>
    <row r="91" spans="1:11" ht="15" customHeight="1" x14ac:dyDescent="0.25">
      <c r="A91" s="11"/>
      <c r="B91" s="257" t="s">
        <v>167</v>
      </c>
      <c r="C91" s="257"/>
      <c r="D91" s="257"/>
      <c r="E91" s="257"/>
      <c r="F91" s="257"/>
      <c r="G91" s="257"/>
      <c r="H91" s="257"/>
      <c r="I91" s="257"/>
      <c r="J91" s="257"/>
      <c r="K91" s="257"/>
    </row>
    <row r="92" spans="1:11" x14ac:dyDescent="0.25">
      <c r="A92" s="11"/>
      <c r="B92" s="257"/>
      <c r="C92" s="257"/>
      <c r="D92" s="257"/>
      <c r="E92" s="257"/>
      <c r="F92" s="257"/>
      <c r="G92" s="257"/>
      <c r="H92" s="257"/>
      <c r="I92" s="257"/>
      <c r="J92" s="257"/>
      <c r="K92" s="257"/>
    </row>
    <row r="93" spans="1:11" x14ac:dyDescent="0.25">
      <c r="A93" s="11"/>
      <c r="B93" s="11"/>
      <c r="C93" s="11"/>
      <c r="D93" s="11"/>
      <c r="E93" s="11"/>
      <c r="F93" s="11"/>
      <c r="G93" s="11"/>
      <c r="H93" s="11"/>
      <c r="I93" s="11"/>
      <c r="J93" s="11"/>
      <c r="K93" s="11"/>
    </row>
    <row r="94" spans="1:11" x14ac:dyDescent="0.25">
      <c r="A94" s="11"/>
      <c r="B94" s="11"/>
      <c r="C94" s="11"/>
      <c r="D94" s="11"/>
      <c r="E94" s="11"/>
      <c r="F94" s="11"/>
      <c r="G94" s="11"/>
      <c r="H94" s="11"/>
      <c r="I94" s="11"/>
      <c r="J94" s="11"/>
      <c r="K94" s="11"/>
    </row>
    <row r="95" spans="1:11" x14ac:dyDescent="0.25">
      <c r="A95" s="255" t="s">
        <v>152</v>
      </c>
      <c r="B95" s="255"/>
      <c r="C95" s="255"/>
      <c r="D95" s="255"/>
      <c r="E95" s="255"/>
      <c r="F95" s="255"/>
      <c r="G95" s="255"/>
      <c r="H95" s="255"/>
      <c r="I95" s="255"/>
      <c r="J95" s="255"/>
      <c r="K95" s="255"/>
    </row>
    <row r="96" spans="1:11" ht="5.25" customHeight="1" x14ac:dyDescent="0.25">
      <c r="J96" s="11"/>
      <c r="K96" s="11"/>
    </row>
    <row r="97" spans="1:11" ht="18.75" x14ac:dyDescent="0.3">
      <c r="B97" s="210" t="s">
        <v>164</v>
      </c>
      <c r="J97" s="11"/>
      <c r="K97" s="11"/>
    </row>
    <row r="98" spans="1:11" x14ac:dyDescent="0.25">
      <c r="A98" s="11"/>
      <c r="B98" s="11"/>
      <c r="C98" s="11"/>
      <c r="D98" s="11"/>
      <c r="E98" s="11"/>
      <c r="F98" s="11"/>
      <c r="G98" s="11"/>
      <c r="H98" s="11"/>
      <c r="I98" s="11"/>
      <c r="J98" s="11"/>
      <c r="K98" s="11"/>
    </row>
    <row r="99" spans="1:11" x14ac:dyDescent="0.25">
      <c r="A99" s="11"/>
      <c r="B99" s="11"/>
      <c r="C99" s="11"/>
      <c r="D99" s="11"/>
      <c r="E99" s="11"/>
      <c r="F99" s="11"/>
      <c r="G99" s="11"/>
      <c r="H99" s="11"/>
      <c r="I99" s="11"/>
      <c r="J99" s="11"/>
      <c r="K99" s="11"/>
    </row>
  </sheetData>
  <sheetProtection password="E0F0" sheet="1" objects="1" scenarios="1"/>
  <mergeCells count="11">
    <mergeCell ref="A95:K95"/>
    <mergeCell ref="A3:K3"/>
    <mergeCell ref="A84:K84"/>
    <mergeCell ref="B91:K92"/>
    <mergeCell ref="B26:F26"/>
    <mergeCell ref="A4:D4"/>
    <mergeCell ref="B49:H49"/>
    <mergeCell ref="B86:K86"/>
    <mergeCell ref="B90:K90"/>
    <mergeCell ref="B89:K89"/>
    <mergeCell ref="B87:K88"/>
  </mergeCells>
  <pageMargins left="0.7" right="0.7" top="0.75" bottom="0.75" header="0.3" footer="0.3"/>
  <pageSetup paperSize="9" orientation="landscape" r:id="rId1"/>
  <ignoredErrors>
    <ignoredError sqref="D6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zoomScaleNormal="100" workbookViewId="0">
      <selection activeCell="E3" sqref="E3"/>
    </sheetView>
  </sheetViews>
  <sheetFormatPr defaultRowHeight="15" x14ac:dyDescent="0.25"/>
  <cols>
    <col min="2" max="2" width="5.28515625" customWidth="1"/>
    <col min="3" max="3" width="19.5703125" customWidth="1"/>
  </cols>
  <sheetData>
    <row r="1" spans="1:19" ht="31.5" customHeight="1" x14ac:dyDescent="0.35">
      <c r="A1" s="161" t="s">
        <v>182</v>
      </c>
      <c r="B1" s="162"/>
      <c r="C1" s="162"/>
      <c r="D1" s="162"/>
      <c r="E1" s="162"/>
      <c r="F1" s="162"/>
      <c r="G1" s="162"/>
      <c r="H1" s="162"/>
      <c r="I1" s="162"/>
      <c r="J1" s="162"/>
      <c r="K1" s="162"/>
      <c r="L1" s="162"/>
      <c r="M1" s="162"/>
      <c r="N1" s="162"/>
      <c r="O1" s="162"/>
      <c r="P1" s="162"/>
      <c r="Q1" s="162"/>
      <c r="R1" s="162"/>
      <c r="S1" s="163"/>
    </row>
    <row r="2" spans="1:19" ht="14.45" x14ac:dyDescent="0.35">
      <c r="A2" s="164"/>
      <c r="B2" s="4"/>
      <c r="C2" s="4"/>
      <c r="D2" s="4"/>
      <c r="E2" s="4"/>
      <c r="F2" s="4"/>
      <c r="G2" s="4"/>
      <c r="H2" s="4"/>
      <c r="I2" s="4"/>
      <c r="J2" s="4"/>
      <c r="K2" s="4"/>
      <c r="L2" s="4"/>
      <c r="M2" s="4"/>
      <c r="N2" s="4"/>
      <c r="O2" s="4"/>
      <c r="P2" s="4"/>
      <c r="Q2" s="4"/>
      <c r="R2" s="4"/>
      <c r="S2" s="165"/>
    </row>
    <row r="3" spans="1:19" ht="18.600000000000001" x14ac:dyDescent="0.45">
      <c r="A3" s="164"/>
      <c r="B3" s="159" t="s">
        <v>120</v>
      </c>
      <c r="C3" s="4"/>
      <c r="D3" s="4"/>
      <c r="E3" s="4"/>
      <c r="F3" s="4"/>
      <c r="G3" s="4"/>
      <c r="H3" s="4"/>
      <c r="I3" s="4"/>
      <c r="J3" s="4"/>
      <c r="K3" s="4"/>
      <c r="L3" s="4"/>
      <c r="M3" s="4"/>
      <c r="N3" s="4"/>
      <c r="O3" s="4"/>
      <c r="P3" s="4"/>
      <c r="Q3" s="4"/>
      <c r="R3" s="4"/>
      <c r="S3" s="165"/>
    </row>
    <row r="4" spans="1:19" ht="14.45" x14ac:dyDescent="0.35">
      <c r="A4" s="164"/>
      <c r="B4" s="4"/>
      <c r="C4" s="4" t="s">
        <v>86</v>
      </c>
      <c r="D4" s="4"/>
      <c r="E4" s="4"/>
      <c r="F4" s="4"/>
      <c r="G4" s="4"/>
      <c r="H4" s="4"/>
      <c r="I4" s="4"/>
      <c r="J4" s="4"/>
      <c r="K4" s="4"/>
      <c r="L4" s="4"/>
      <c r="M4" s="4"/>
      <c r="N4" s="4"/>
      <c r="O4" s="4"/>
      <c r="P4" s="4"/>
      <c r="Q4" s="4"/>
      <c r="R4" s="4"/>
      <c r="S4" s="165"/>
    </row>
    <row r="5" spans="1:19" ht="14.45" x14ac:dyDescent="0.35">
      <c r="A5" s="164"/>
      <c r="B5" s="4"/>
      <c r="C5" s="4" t="s">
        <v>64</v>
      </c>
      <c r="D5" s="4"/>
      <c r="E5" s="4"/>
      <c r="F5" s="4"/>
      <c r="G5" s="4"/>
      <c r="H5" s="4"/>
      <c r="I5" s="4"/>
      <c r="J5" s="4"/>
      <c r="K5" s="4"/>
      <c r="L5" s="4"/>
      <c r="M5" s="4"/>
      <c r="N5" s="4"/>
      <c r="O5" s="4"/>
      <c r="P5" s="4"/>
      <c r="Q5" s="4"/>
      <c r="R5" s="4"/>
      <c r="S5" s="165"/>
    </row>
    <row r="6" spans="1:19" ht="14.45" x14ac:dyDescent="0.35">
      <c r="A6" s="164"/>
      <c r="B6" s="4"/>
      <c r="C6" s="4" t="s">
        <v>80</v>
      </c>
      <c r="D6" s="4"/>
      <c r="E6" s="4"/>
      <c r="F6" s="4"/>
      <c r="G6" s="4"/>
      <c r="H6" s="4"/>
      <c r="I6" s="4"/>
      <c r="J6" s="4"/>
      <c r="K6" s="4"/>
      <c r="L6" s="4"/>
      <c r="M6" s="4"/>
      <c r="N6" s="4"/>
      <c r="O6" s="4"/>
      <c r="P6" s="4"/>
      <c r="Q6" s="4"/>
      <c r="R6" s="4"/>
      <c r="S6" s="165"/>
    </row>
    <row r="7" spans="1:19" ht="14.45" x14ac:dyDescent="0.35">
      <c r="A7" s="164"/>
      <c r="B7" s="4"/>
      <c r="C7" s="4" t="s">
        <v>81</v>
      </c>
      <c r="D7" s="4"/>
      <c r="E7" s="4"/>
      <c r="F7" s="4"/>
      <c r="G7" s="4"/>
      <c r="H7" s="4"/>
      <c r="I7" s="4"/>
      <c r="J7" s="4"/>
      <c r="K7" s="4"/>
      <c r="L7" s="4"/>
      <c r="M7" s="4"/>
      <c r="N7" s="4"/>
      <c r="O7" s="4"/>
      <c r="P7" s="4"/>
      <c r="Q7" s="4"/>
      <c r="R7" s="4"/>
      <c r="S7" s="165"/>
    </row>
    <row r="8" spans="1:19" ht="14.45" x14ac:dyDescent="0.35">
      <c r="A8" s="164"/>
      <c r="B8" s="4"/>
      <c r="C8" s="4" t="s">
        <v>99</v>
      </c>
      <c r="D8" s="4"/>
      <c r="E8" s="4"/>
      <c r="F8" s="4"/>
      <c r="G8" s="4"/>
      <c r="H8" s="4"/>
      <c r="I8" s="4"/>
      <c r="J8" s="4"/>
      <c r="K8" s="4"/>
      <c r="L8" s="4"/>
      <c r="M8" s="4"/>
      <c r="N8" s="4"/>
      <c r="O8" s="4"/>
      <c r="P8" s="4"/>
      <c r="Q8" s="4"/>
      <c r="R8" s="4"/>
      <c r="S8" s="165"/>
    </row>
    <row r="9" spans="1:19" ht="14.45" x14ac:dyDescent="0.35">
      <c r="A9" s="164"/>
      <c r="B9" s="4"/>
      <c r="C9" s="4" t="s">
        <v>65</v>
      </c>
      <c r="D9" s="4"/>
      <c r="E9" s="4"/>
      <c r="F9" s="4"/>
      <c r="G9" s="4"/>
      <c r="H9" s="4"/>
      <c r="I9" s="4"/>
      <c r="J9" s="4"/>
      <c r="K9" s="4"/>
      <c r="L9" s="4"/>
      <c r="M9" s="4"/>
      <c r="N9" s="4"/>
      <c r="O9" s="4"/>
      <c r="P9" s="4"/>
      <c r="Q9" s="4"/>
      <c r="R9" s="4"/>
      <c r="S9" s="165"/>
    </row>
    <row r="10" spans="1:19" ht="14.45" x14ac:dyDescent="0.35">
      <c r="A10" s="164"/>
      <c r="B10" s="4"/>
      <c r="C10" s="4" t="s">
        <v>66</v>
      </c>
      <c r="D10" s="4"/>
      <c r="E10" s="4"/>
      <c r="F10" s="4"/>
      <c r="G10" s="4"/>
      <c r="H10" s="4"/>
      <c r="I10" s="4"/>
      <c r="J10" s="4"/>
      <c r="K10" s="4"/>
      <c r="L10" s="4"/>
      <c r="M10" s="4"/>
      <c r="N10" s="4"/>
      <c r="O10" s="4"/>
      <c r="P10" s="4"/>
      <c r="Q10" s="4"/>
      <c r="R10" s="4"/>
      <c r="S10" s="165"/>
    </row>
    <row r="11" spans="1:19" ht="204" customHeight="1" x14ac:dyDescent="0.35">
      <c r="A11" s="164"/>
      <c r="B11" s="4"/>
      <c r="C11" s="4"/>
      <c r="D11" s="4"/>
      <c r="E11" s="4"/>
      <c r="F11" s="4"/>
      <c r="G11" s="4"/>
      <c r="H11" s="4"/>
      <c r="I11" s="4"/>
      <c r="J11" s="4"/>
      <c r="K11" s="4"/>
      <c r="L11" s="4"/>
      <c r="M11" s="4"/>
      <c r="N11" s="4"/>
      <c r="O11" s="4"/>
      <c r="P11" s="4"/>
      <c r="Q11" s="4"/>
      <c r="R11" s="4"/>
      <c r="S11" s="165"/>
    </row>
    <row r="12" spans="1:19" x14ac:dyDescent="0.25">
      <c r="A12" s="164"/>
      <c r="B12" s="4"/>
      <c r="C12" s="45" t="s">
        <v>77</v>
      </c>
      <c r="D12" s="45"/>
      <c r="E12" s="45"/>
      <c r="F12" s="45"/>
      <c r="G12" s="45"/>
      <c r="H12" s="45"/>
      <c r="I12" s="45"/>
      <c r="J12" s="45"/>
      <c r="K12" s="4"/>
      <c r="L12" s="4"/>
      <c r="M12" s="4"/>
      <c r="N12" s="4"/>
      <c r="O12" s="4"/>
      <c r="P12" s="4"/>
      <c r="Q12" s="4"/>
      <c r="R12" s="4"/>
      <c r="S12" s="165"/>
    </row>
    <row r="13" spans="1:19" x14ac:dyDescent="0.25">
      <c r="A13" s="164"/>
      <c r="B13" s="4"/>
      <c r="C13" s="45" t="s">
        <v>67</v>
      </c>
      <c r="D13" s="45"/>
      <c r="E13" s="45"/>
      <c r="F13" s="45"/>
      <c r="G13" s="45"/>
      <c r="H13" s="45"/>
      <c r="I13" s="45"/>
      <c r="J13" s="45"/>
      <c r="K13" s="4"/>
      <c r="L13" s="4"/>
      <c r="M13" s="4"/>
      <c r="N13" s="4"/>
      <c r="O13" s="4"/>
      <c r="P13" s="4"/>
      <c r="Q13" s="4"/>
      <c r="R13" s="4"/>
      <c r="S13" s="165"/>
    </row>
    <row r="14" spans="1:19" x14ac:dyDescent="0.25">
      <c r="A14" s="164"/>
      <c r="B14" s="45"/>
      <c r="C14" s="45"/>
      <c r="D14" s="45"/>
      <c r="E14" s="45"/>
      <c r="F14" s="45"/>
      <c r="G14" s="45"/>
      <c r="H14" s="45"/>
      <c r="I14" s="45"/>
      <c r="J14" s="45"/>
      <c r="K14" s="4"/>
      <c r="L14" s="4"/>
      <c r="M14" s="4"/>
      <c r="N14" s="4"/>
      <c r="O14" s="4"/>
      <c r="P14" s="4"/>
      <c r="Q14" s="4"/>
      <c r="R14" s="4"/>
      <c r="S14" s="165"/>
    </row>
    <row r="15" spans="1:19" x14ac:dyDescent="0.25">
      <c r="A15" s="164"/>
      <c r="B15" s="4"/>
      <c r="C15" s="4" t="s">
        <v>92</v>
      </c>
      <c r="D15" s="4"/>
      <c r="E15" s="4"/>
      <c r="F15" s="4"/>
      <c r="G15" s="4"/>
      <c r="H15" s="4"/>
      <c r="I15" s="4"/>
      <c r="J15" s="4"/>
      <c r="K15" s="4"/>
      <c r="L15" s="4"/>
      <c r="M15" s="4"/>
      <c r="N15" s="4"/>
      <c r="O15" s="4"/>
      <c r="P15" s="4"/>
      <c r="Q15" s="4"/>
      <c r="R15" s="4"/>
      <c r="S15" s="165"/>
    </row>
    <row r="16" spans="1:19" x14ac:dyDescent="0.25">
      <c r="A16" s="164"/>
      <c r="B16" s="4"/>
      <c r="C16" s="4" t="s">
        <v>91</v>
      </c>
      <c r="D16" s="4"/>
      <c r="E16" s="4"/>
      <c r="F16" s="4"/>
      <c r="G16" s="4"/>
      <c r="H16" s="4"/>
      <c r="I16" s="4"/>
      <c r="J16" s="4"/>
      <c r="K16" s="4"/>
      <c r="L16" s="4"/>
      <c r="M16" s="4"/>
      <c r="N16" s="4"/>
      <c r="O16" s="4"/>
      <c r="P16" s="4"/>
      <c r="Q16" s="4"/>
      <c r="R16" s="4"/>
      <c r="S16" s="165"/>
    </row>
    <row r="17" spans="1:19" x14ac:dyDescent="0.25">
      <c r="A17" s="164"/>
      <c r="B17" s="4"/>
      <c r="C17" s="4" t="s">
        <v>82</v>
      </c>
      <c r="D17" s="4"/>
      <c r="E17" s="4"/>
      <c r="F17" s="4"/>
      <c r="G17" s="4"/>
      <c r="H17" s="4"/>
      <c r="I17" s="4"/>
      <c r="J17" s="4"/>
      <c r="K17" s="4"/>
      <c r="L17" s="4"/>
      <c r="M17" s="4"/>
      <c r="N17" s="4"/>
      <c r="O17" s="4"/>
      <c r="P17" s="4"/>
      <c r="Q17" s="4"/>
      <c r="R17" s="4"/>
      <c r="S17" s="165"/>
    </row>
    <row r="18" spans="1:19" x14ac:dyDescent="0.25">
      <c r="A18" s="164"/>
      <c r="B18" s="4"/>
      <c r="C18" s="4" t="s">
        <v>68</v>
      </c>
      <c r="D18" s="4"/>
      <c r="E18" s="4"/>
      <c r="F18" s="4"/>
      <c r="G18" s="4"/>
      <c r="H18" s="4"/>
      <c r="I18" s="4"/>
      <c r="J18" s="4"/>
      <c r="K18" s="4"/>
      <c r="L18" s="4"/>
      <c r="M18" s="4"/>
      <c r="N18" s="4"/>
      <c r="O18" s="4"/>
      <c r="P18" s="4"/>
      <c r="Q18" s="4"/>
      <c r="R18" s="4"/>
      <c r="S18" s="165"/>
    </row>
    <row r="19" spans="1:19" ht="199.5" customHeight="1" x14ac:dyDescent="0.25">
      <c r="A19" s="164"/>
      <c r="B19" s="4"/>
      <c r="C19" s="4"/>
      <c r="D19" s="4"/>
      <c r="E19" s="4"/>
      <c r="F19" s="4"/>
      <c r="G19" s="4"/>
      <c r="H19" s="4"/>
      <c r="I19" s="4"/>
      <c r="J19" s="4"/>
      <c r="K19" s="4"/>
      <c r="L19" s="4"/>
      <c r="M19" s="4"/>
      <c r="N19" s="4"/>
      <c r="O19" s="4"/>
      <c r="P19" s="4"/>
      <c r="Q19" s="4"/>
      <c r="R19" s="4"/>
      <c r="S19" s="165"/>
    </row>
    <row r="20" spans="1:19" x14ac:dyDescent="0.25">
      <c r="A20" s="164"/>
      <c r="B20" s="4"/>
      <c r="C20" s="45" t="s">
        <v>78</v>
      </c>
      <c r="D20" s="4"/>
      <c r="E20" s="4"/>
      <c r="F20" s="4"/>
      <c r="G20" s="4"/>
      <c r="H20" s="4"/>
      <c r="I20" s="4"/>
      <c r="J20" s="4"/>
      <c r="K20" s="4"/>
      <c r="L20" s="4"/>
      <c r="M20" s="4"/>
      <c r="N20" s="4"/>
      <c r="O20" s="4"/>
      <c r="P20" s="4"/>
      <c r="Q20" s="4"/>
      <c r="R20" s="4"/>
      <c r="S20" s="165"/>
    </row>
    <row r="21" spans="1:19" x14ac:dyDescent="0.25">
      <c r="A21" s="164"/>
      <c r="B21" s="4"/>
      <c r="C21" s="45" t="s">
        <v>69</v>
      </c>
      <c r="D21" s="4"/>
      <c r="E21" s="4"/>
      <c r="F21" s="4"/>
      <c r="G21" s="4"/>
      <c r="H21" s="4"/>
      <c r="I21" s="4"/>
      <c r="J21" s="4"/>
      <c r="K21" s="4"/>
      <c r="L21" s="4"/>
      <c r="M21" s="4"/>
      <c r="N21" s="4"/>
      <c r="O21" s="4"/>
      <c r="P21" s="4"/>
      <c r="Q21" s="4"/>
      <c r="R21" s="4"/>
      <c r="S21" s="165"/>
    </row>
    <row r="22" spans="1:19" x14ac:dyDescent="0.25">
      <c r="A22" s="164"/>
      <c r="B22" s="4"/>
      <c r="C22" s="4"/>
      <c r="D22" s="4"/>
      <c r="E22" s="4"/>
      <c r="F22" s="4"/>
      <c r="G22" s="4"/>
      <c r="H22" s="4"/>
      <c r="I22" s="4"/>
      <c r="J22" s="4"/>
      <c r="K22" s="4"/>
      <c r="L22" s="4"/>
      <c r="M22" s="4"/>
      <c r="N22" s="4"/>
      <c r="O22" s="4"/>
      <c r="P22" s="4"/>
      <c r="Q22" s="4"/>
      <c r="R22" s="4"/>
      <c r="S22" s="165"/>
    </row>
    <row r="23" spans="1:19" x14ac:dyDescent="0.25">
      <c r="A23" s="164"/>
      <c r="B23" s="4"/>
      <c r="C23" s="4" t="s">
        <v>83</v>
      </c>
      <c r="D23" s="4"/>
      <c r="E23" s="4"/>
      <c r="F23" s="4"/>
      <c r="G23" s="4"/>
      <c r="H23" s="4"/>
      <c r="I23" s="4"/>
      <c r="J23" s="4"/>
      <c r="K23" s="4"/>
      <c r="L23" s="4"/>
      <c r="M23" s="4"/>
      <c r="N23" s="4"/>
      <c r="O23" s="4"/>
      <c r="P23" s="4"/>
      <c r="Q23" s="4"/>
      <c r="R23" s="4"/>
      <c r="S23" s="165"/>
    </row>
    <row r="24" spans="1:19" x14ac:dyDescent="0.25">
      <c r="A24" s="164"/>
      <c r="B24" s="4"/>
      <c r="C24" s="4"/>
      <c r="D24" s="4"/>
      <c r="E24" s="4"/>
      <c r="F24" s="4"/>
      <c r="G24" s="4"/>
      <c r="H24" s="4"/>
      <c r="I24" s="4"/>
      <c r="J24" s="4"/>
      <c r="K24" s="4"/>
      <c r="L24" s="4"/>
      <c r="M24" s="4"/>
      <c r="N24" s="4"/>
      <c r="O24" s="4"/>
      <c r="P24" s="4"/>
      <c r="Q24" s="4"/>
      <c r="R24" s="4"/>
      <c r="S24" s="165"/>
    </row>
    <row r="25" spans="1:19" ht="18.75" x14ac:dyDescent="0.3">
      <c r="A25" s="164"/>
      <c r="B25" s="159" t="s">
        <v>183</v>
      </c>
      <c r="C25" s="4"/>
      <c r="D25" s="4"/>
      <c r="E25" s="4"/>
      <c r="F25" s="4"/>
      <c r="G25" s="4"/>
      <c r="H25" s="4"/>
      <c r="I25" s="4"/>
      <c r="J25" s="4"/>
      <c r="K25" s="4"/>
      <c r="L25" s="4"/>
      <c r="M25" s="4"/>
      <c r="N25" s="4"/>
      <c r="O25" s="4"/>
      <c r="P25" s="4"/>
      <c r="Q25" s="4"/>
      <c r="R25" s="4"/>
      <c r="S25" s="165"/>
    </row>
    <row r="26" spans="1:19" x14ac:dyDescent="0.25">
      <c r="A26" s="164"/>
      <c r="B26" s="4"/>
      <c r="C26" s="4" t="s">
        <v>87</v>
      </c>
      <c r="D26" s="4"/>
      <c r="E26" s="4"/>
      <c r="F26" s="4"/>
      <c r="G26" s="4"/>
      <c r="H26" s="4"/>
      <c r="I26" s="4"/>
      <c r="J26" s="4"/>
      <c r="K26" s="4"/>
      <c r="L26" s="4"/>
      <c r="M26" s="4"/>
      <c r="N26" s="4"/>
      <c r="O26" s="4"/>
      <c r="P26" s="4"/>
      <c r="Q26" s="4"/>
      <c r="R26" s="4"/>
      <c r="S26" s="165"/>
    </row>
    <row r="27" spans="1:19" x14ac:dyDescent="0.25">
      <c r="A27" s="164"/>
      <c r="B27" s="4"/>
      <c r="C27" s="4" t="s">
        <v>88</v>
      </c>
      <c r="D27" s="4"/>
      <c r="E27" s="4"/>
      <c r="F27" s="4"/>
      <c r="G27" s="4"/>
      <c r="H27" s="4"/>
      <c r="I27" s="4"/>
      <c r="J27" s="4"/>
      <c r="K27" s="4"/>
      <c r="L27" s="4"/>
      <c r="M27" s="4"/>
      <c r="N27" s="4"/>
      <c r="O27" s="4"/>
      <c r="P27" s="4"/>
      <c r="Q27" s="4"/>
      <c r="R27" s="4"/>
      <c r="S27" s="165"/>
    </row>
    <row r="28" spans="1:19" x14ac:dyDescent="0.25">
      <c r="A28" s="164"/>
      <c r="B28" s="4"/>
      <c r="C28" s="4" t="s">
        <v>89</v>
      </c>
      <c r="D28" s="4"/>
      <c r="E28" s="4"/>
      <c r="F28" s="4"/>
      <c r="G28" s="4"/>
      <c r="H28" s="4"/>
      <c r="I28" s="4"/>
      <c r="J28" s="4"/>
      <c r="K28" s="4"/>
      <c r="L28" s="4"/>
      <c r="M28" s="4"/>
      <c r="N28" s="4"/>
      <c r="O28" s="4"/>
      <c r="P28" s="4"/>
      <c r="Q28" s="4"/>
      <c r="R28" s="4"/>
      <c r="S28" s="165"/>
    </row>
    <row r="29" spans="1:19" x14ac:dyDescent="0.25">
      <c r="A29" s="164"/>
      <c r="B29" s="4"/>
      <c r="C29" s="4" t="s">
        <v>184</v>
      </c>
      <c r="D29" s="4"/>
      <c r="E29" s="4"/>
      <c r="F29" s="4"/>
      <c r="G29" s="4"/>
      <c r="H29" s="4"/>
      <c r="I29" s="4"/>
      <c r="J29" s="4"/>
      <c r="K29" s="4"/>
      <c r="L29" s="4"/>
      <c r="M29" s="4"/>
      <c r="N29" s="4"/>
      <c r="O29" s="4"/>
      <c r="P29" s="4"/>
      <c r="Q29" s="4"/>
      <c r="R29" s="4"/>
      <c r="S29" s="165"/>
    </row>
    <row r="30" spans="1:19" x14ac:dyDescent="0.25">
      <c r="A30" s="164"/>
      <c r="B30" s="4"/>
      <c r="C30" s="4" t="s">
        <v>93</v>
      </c>
      <c r="D30" s="4"/>
      <c r="E30" s="4"/>
      <c r="F30" s="4"/>
      <c r="G30" s="4"/>
      <c r="H30" s="4"/>
      <c r="I30" s="4"/>
      <c r="J30" s="4"/>
      <c r="K30" s="4"/>
      <c r="L30" s="4"/>
      <c r="M30" s="4"/>
      <c r="N30" s="4"/>
      <c r="O30" s="4"/>
      <c r="P30" s="4"/>
      <c r="Q30" s="4"/>
      <c r="R30" s="4"/>
      <c r="S30" s="165"/>
    </row>
    <row r="31" spans="1:19" x14ac:dyDescent="0.25">
      <c r="A31" s="164"/>
      <c r="B31" s="4"/>
      <c r="C31" s="4"/>
      <c r="D31" s="4"/>
      <c r="E31" s="4"/>
      <c r="F31" s="4"/>
      <c r="G31" s="4"/>
      <c r="H31" s="4"/>
      <c r="I31" s="4"/>
      <c r="J31" s="4"/>
      <c r="K31" s="4"/>
      <c r="L31" s="4"/>
      <c r="M31" s="4"/>
      <c r="N31" s="4"/>
      <c r="O31" s="4"/>
      <c r="P31" s="4"/>
      <c r="Q31" s="4"/>
      <c r="R31" s="4"/>
      <c r="S31" s="165"/>
    </row>
    <row r="32" spans="1:19" x14ac:dyDescent="0.25">
      <c r="A32" s="164"/>
      <c r="B32" s="4"/>
      <c r="C32" s="266" t="s">
        <v>71</v>
      </c>
      <c r="D32" s="267" t="s">
        <v>185</v>
      </c>
      <c r="E32" s="267"/>
      <c r="F32" s="267"/>
      <c r="G32" s="267"/>
      <c r="H32" s="4"/>
      <c r="I32" s="4"/>
      <c r="J32" s="4"/>
      <c r="K32" s="4"/>
      <c r="L32" s="4"/>
      <c r="M32" s="4"/>
      <c r="N32" s="4"/>
      <c r="O32" s="4"/>
      <c r="P32" s="4"/>
      <c r="Q32" s="4"/>
      <c r="R32" s="4"/>
      <c r="S32" s="165"/>
    </row>
    <row r="33" spans="1:19" x14ac:dyDescent="0.25">
      <c r="A33" s="164"/>
      <c r="B33" s="4"/>
      <c r="C33" s="266"/>
      <c r="D33" s="160">
        <v>2</v>
      </c>
      <c r="E33" s="160">
        <v>3</v>
      </c>
      <c r="F33" s="160">
        <v>4</v>
      </c>
      <c r="G33" s="160">
        <v>5</v>
      </c>
      <c r="H33" s="4"/>
      <c r="I33" s="4"/>
      <c r="J33" s="4"/>
      <c r="K33" s="4"/>
      <c r="L33" s="4"/>
      <c r="M33" s="4"/>
      <c r="N33" s="4"/>
      <c r="O33" s="4"/>
      <c r="P33" s="4"/>
      <c r="Q33" s="4"/>
      <c r="R33" s="4"/>
      <c r="S33" s="165"/>
    </row>
    <row r="34" spans="1:19" x14ac:dyDescent="0.25">
      <c r="A34" s="164"/>
      <c r="B34" s="4"/>
      <c r="C34" s="160">
        <v>5</v>
      </c>
      <c r="D34" s="47">
        <v>0.24</v>
      </c>
      <c r="E34" s="47">
        <v>0.26</v>
      </c>
      <c r="F34" s="47">
        <v>0.28000000000000003</v>
      </c>
      <c r="G34" s="47">
        <v>0.3</v>
      </c>
      <c r="H34" s="4"/>
      <c r="I34" s="4"/>
      <c r="J34" s="4"/>
      <c r="K34" s="4"/>
      <c r="L34" s="4"/>
      <c r="M34" s="4"/>
      <c r="N34" s="4"/>
      <c r="O34" s="4"/>
      <c r="P34" s="4"/>
      <c r="Q34" s="4"/>
      <c r="R34" s="4"/>
      <c r="S34" s="165"/>
    </row>
    <row r="35" spans="1:19" x14ac:dyDescent="0.25">
      <c r="A35" s="164"/>
      <c r="B35" s="4"/>
      <c r="C35" s="160">
        <v>7</v>
      </c>
      <c r="D35" s="47">
        <v>0.25</v>
      </c>
      <c r="E35" s="47">
        <v>0.27</v>
      </c>
      <c r="F35" s="47">
        <v>0.28999999999999998</v>
      </c>
      <c r="G35" s="47">
        <v>0.31</v>
      </c>
      <c r="H35" s="4"/>
      <c r="I35" s="4"/>
      <c r="J35" s="4"/>
      <c r="K35" s="4"/>
      <c r="L35" s="4"/>
      <c r="M35" s="4"/>
      <c r="N35" s="4"/>
      <c r="O35" s="4"/>
      <c r="P35" s="4"/>
      <c r="Q35" s="4"/>
      <c r="R35" s="4"/>
      <c r="S35" s="165"/>
    </row>
    <row r="36" spans="1:19" x14ac:dyDescent="0.25">
      <c r="A36" s="164"/>
      <c r="B36" s="4"/>
      <c r="C36" s="160">
        <v>9</v>
      </c>
      <c r="D36" s="47">
        <v>0.27</v>
      </c>
      <c r="E36" s="47">
        <v>0.28999999999999998</v>
      </c>
      <c r="F36" s="47">
        <v>0.31</v>
      </c>
      <c r="G36" s="47">
        <v>0.33</v>
      </c>
      <c r="H36" s="4"/>
      <c r="I36" s="4"/>
      <c r="J36" s="4"/>
      <c r="K36" s="4"/>
      <c r="L36" s="4"/>
      <c r="M36" s="4"/>
      <c r="N36" s="4"/>
      <c r="O36" s="4"/>
      <c r="P36" s="4"/>
      <c r="Q36" s="4"/>
      <c r="R36" s="4"/>
      <c r="S36" s="165"/>
    </row>
    <row r="37" spans="1:19" x14ac:dyDescent="0.25">
      <c r="A37" s="164"/>
      <c r="B37" s="4"/>
      <c r="C37" s="160">
        <v>11</v>
      </c>
      <c r="D37" s="47">
        <v>0.28999999999999998</v>
      </c>
      <c r="E37" s="47">
        <v>0.31</v>
      </c>
      <c r="F37" s="47">
        <v>0.33</v>
      </c>
      <c r="G37" s="47">
        <v>0.35</v>
      </c>
      <c r="H37" s="46"/>
      <c r="I37" s="46"/>
      <c r="J37" s="46"/>
      <c r="K37" s="46"/>
      <c r="L37" s="4"/>
      <c r="M37" s="4"/>
      <c r="N37" s="4"/>
      <c r="O37" s="4"/>
      <c r="P37" s="4"/>
      <c r="Q37" s="4"/>
      <c r="R37" s="4"/>
      <c r="S37" s="165"/>
    </row>
    <row r="38" spans="1:19" x14ac:dyDescent="0.25">
      <c r="A38" s="164"/>
      <c r="B38" s="4"/>
      <c r="C38" s="160">
        <v>13</v>
      </c>
      <c r="D38" s="47">
        <v>0.3</v>
      </c>
      <c r="E38" s="47">
        <v>0.32</v>
      </c>
      <c r="F38" s="47">
        <v>0.34</v>
      </c>
      <c r="G38" s="47">
        <v>0.36</v>
      </c>
      <c r="H38" s="46"/>
      <c r="I38" s="46"/>
      <c r="J38" s="46"/>
      <c r="K38" s="46"/>
      <c r="L38" s="4"/>
      <c r="M38" s="4"/>
      <c r="N38" s="4"/>
      <c r="O38" s="4"/>
      <c r="P38" s="4"/>
      <c r="Q38" s="4"/>
      <c r="R38" s="4"/>
      <c r="S38" s="165"/>
    </row>
    <row r="39" spans="1:19" x14ac:dyDescent="0.25">
      <c r="A39" s="164"/>
      <c r="B39" s="4"/>
      <c r="C39" s="160">
        <v>15</v>
      </c>
      <c r="D39" s="47">
        <v>0.32</v>
      </c>
      <c r="E39" s="47">
        <v>0.34</v>
      </c>
      <c r="F39" s="47">
        <v>0.36</v>
      </c>
      <c r="G39" s="47">
        <v>0.38</v>
      </c>
      <c r="H39" s="4"/>
      <c r="I39" s="4"/>
      <c r="J39" s="4"/>
      <c r="K39" s="4"/>
      <c r="L39" s="4"/>
      <c r="M39" s="4"/>
      <c r="N39" s="4"/>
      <c r="O39" s="4"/>
      <c r="P39" s="4"/>
      <c r="Q39" s="4"/>
      <c r="R39" s="4"/>
      <c r="S39" s="165"/>
    </row>
    <row r="40" spans="1:19" ht="4.5" customHeight="1" x14ac:dyDescent="0.25">
      <c r="A40" s="164"/>
      <c r="B40" s="4"/>
      <c r="C40" s="4"/>
      <c r="D40" s="4"/>
      <c r="E40" s="4"/>
      <c r="F40" s="4"/>
      <c r="G40" s="4"/>
      <c r="H40" s="4"/>
      <c r="I40" s="4"/>
      <c r="J40" s="4" t="s">
        <v>76</v>
      </c>
      <c r="K40" s="4"/>
      <c r="L40" s="4"/>
      <c r="M40" s="4"/>
      <c r="N40" s="4"/>
      <c r="O40" s="4"/>
      <c r="P40" s="4"/>
      <c r="Q40" s="4"/>
      <c r="R40" s="4"/>
      <c r="S40" s="165"/>
    </row>
    <row r="41" spans="1:19" x14ac:dyDescent="0.25">
      <c r="A41" s="164"/>
      <c r="B41" s="4"/>
      <c r="C41" s="45" t="s">
        <v>79</v>
      </c>
      <c r="D41" s="4"/>
      <c r="E41" s="4"/>
      <c r="F41" s="4"/>
      <c r="G41" s="4"/>
      <c r="H41" s="4"/>
      <c r="I41" s="4"/>
      <c r="J41" s="4"/>
      <c r="K41" s="4"/>
      <c r="L41" s="4"/>
      <c r="M41" s="4"/>
      <c r="N41" s="4"/>
      <c r="O41" s="4"/>
      <c r="P41" s="4"/>
      <c r="Q41" s="4"/>
      <c r="R41" s="4"/>
      <c r="S41" s="165"/>
    </row>
    <row r="42" spans="1:19" x14ac:dyDescent="0.25">
      <c r="A42" s="164"/>
      <c r="B42" s="4"/>
      <c r="C42" s="45" t="s">
        <v>84</v>
      </c>
      <c r="D42" s="4"/>
      <c r="E42" s="4"/>
      <c r="F42" s="4"/>
      <c r="G42" s="4"/>
      <c r="H42" s="4"/>
      <c r="I42" s="4"/>
      <c r="J42" s="4"/>
      <c r="K42" s="4"/>
      <c r="L42" s="4"/>
      <c r="M42" s="4"/>
      <c r="N42" s="4"/>
      <c r="O42" s="4"/>
      <c r="P42" s="4"/>
      <c r="Q42" s="4"/>
      <c r="R42" s="4"/>
      <c r="S42" s="165"/>
    </row>
    <row r="43" spans="1:19" x14ac:dyDescent="0.25">
      <c r="A43" s="164"/>
      <c r="B43" s="4"/>
      <c r="C43" s="4"/>
      <c r="D43" s="4"/>
      <c r="E43" s="4"/>
      <c r="F43" s="4"/>
      <c r="G43" s="4"/>
      <c r="H43" s="4"/>
      <c r="I43" s="4"/>
      <c r="J43" s="4"/>
      <c r="K43" s="4"/>
      <c r="L43" s="4"/>
      <c r="M43" s="4"/>
      <c r="N43" s="4"/>
      <c r="O43" s="4"/>
      <c r="P43" s="4"/>
      <c r="Q43" s="4"/>
      <c r="R43" s="4"/>
      <c r="S43" s="165"/>
    </row>
    <row r="44" spans="1:19" ht="15" customHeight="1" x14ac:dyDescent="0.3">
      <c r="A44" s="164"/>
      <c r="B44" s="159" t="s">
        <v>90</v>
      </c>
      <c r="C44" s="4"/>
      <c r="D44" s="4"/>
      <c r="E44" s="4"/>
      <c r="F44" s="4"/>
      <c r="G44" s="4"/>
      <c r="H44" s="4"/>
      <c r="I44" s="4"/>
      <c r="J44" s="4"/>
      <c r="K44" s="4"/>
      <c r="L44" s="4"/>
      <c r="M44" s="4"/>
      <c r="N44" s="4"/>
      <c r="O44" s="4"/>
      <c r="P44" s="4"/>
      <c r="Q44" s="4"/>
      <c r="R44" s="4"/>
      <c r="S44" s="165"/>
    </row>
    <row r="45" spans="1:19" x14ac:dyDescent="0.25">
      <c r="A45" s="164"/>
      <c r="B45" s="4"/>
      <c r="C45" s="4" t="s">
        <v>70</v>
      </c>
      <c r="D45" s="4"/>
      <c r="E45" s="4"/>
      <c r="F45" s="4"/>
      <c r="G45" s="4"/>
      <c r="H45" s="4"/>
      <c r="I45" s="4"/>
      <c r="J45" s="4"/>
      <c r="K45" s="4"/>
      <c r="L45" s="4"/>
      <c r="M45" s="4"/>
      <c r="N45" s="4"/>
      <c r="O45" s="4"/>
      <c r="P45" s="4"/>
      <c r="Q45" s="4"/>
      <c r="R45" s="4"/>
      <c r="S45" s="165"/>
    </row>
    <row r="46" spans="1:19" x14ac:dyDescent="0.25">
      <c r="A46" s="164"/>
      <c r="B46" s="4"/>
      <c r="C46" s="4" t="s">
        <v>94</v>
      </c>
      <c r="D46" s="4"/>
      <c r="E46" s="4"/>
      <c r="F46" s="4"/>
      <c r="G46" s="4"/>
      <c r="H46" s="4"/>
      <c r="I46" s="4"/>
      <c r="J46" s="4"/>
      <c r="K46" s="4"/>
      <c r="L46" s="4"/>
      <c r="M46" s="4"/>
      <c r="N46" s="4"/>
      <c r="O46" s="4"/>
      <c r="P46" s="4"/>
      <c r="Q46" s="4"/>
      <c r="R46" s="4"/>
      <c r="S46" s="165"/>
    </row>
    <row r="47" spans="1:19" x14ac:dyDescent="0.25">
      <c r="A47" s="164"/>
      <c r="B47" s="4"/>
      <c r="C47" s="4" t="s">
        <v>95</v>
      </c>
      <c r="D47" s="4"/>
      <c r="E47" s="4"/>
      <c r="F47" s="4"/>
      <c r="G47" s="4"/>
      <c r="H47" s="4"/>
      <c r="I47" s="4"/>
      <c r="J47" s="4"/>
      <c r="K47" s="4"/>
      <c r="L47" s="4"/>
      <c r="M47" s="4"/>
      <c r="N47" s="4"/>
      <c r="O47" s="4"/>
      <c r="P47" s="4"/>
      <c r="Q47" s="4"/>
      <c r="R47" s="4"/>
      <c r="S47" s="165"/>
    </row>
    <row r="48" spans="1:19" x14ac:dyDescent="0.25">
      <c r="A48" s="164"/>
      <c r="B48" s="4"/>
      <c r="C48" s="4"/>
      <c r="D48" s="4"/>
      <c r="E48" s="4"/>
      <c r="F48" s="4"/>
      <c r="G48" s="4"/>
      <c r="H48" s="4"/>
      <c r="I48" s="4"/>
      <c r="J48" s="4"/>
      <c r="K48" s="4"/>
      <c r="L48" s="4"/>
      <c r="M48" s="4"/>
      <c r="N48" s="4"/>
      <c r="O48" s="4"/>
      <c r="P48" s="4"/>
      <c r="Q48" s="4"/>
      <c r="R48" s="4"/>
      <c r="S48" s="165"/>
    </row>
    <row r="49" spans="1:19" ht="15" customHeight="1" x14ac:dyDescent="0.25">
      <c r="A49" s="164"/>
      <c r="B49" s="4"/>
      <c r="C49" s="268" t="s">
        <v>85</v>
      </c>
      <c r="D49" s="268"/>
      <c r="E49" s="268"/>
      <c r="F49" s="268"/>
      <c r="G49" s="268"/>
      <c r="H49" s="268"/>
      <c r="I49" s="268"/>
      <c r="J49" s="268"/>
      <c r="K49" s="268"/>
      <c r="L49" s="268"/>
      <c r="M49" s="268"/>
      <c r="N49" s="268"/>
      <c r="O49" s="268"/>
      <c r="P49" s="268"/>
      <c r="Q49" s="268"/>
      <c r="R49" s="4"/>
      <c r="S49" s="165"/>
    </row>
    <row r="50" spans="1:19" x14ac:dyDescent="0.25">
      <c r="A50" s="164"/>
      <c r="B50" s="4"/>
      <c r="C50" s="268"/>
      <c r="D50" s="268"/>
      <c r="E50" s="268"/>
      <c r="F50" s="268"/>
      <c r="G50" s="268"/>
      <c r="H50" s="268"/>
      <c r="I50" s="268"/>
      <c r="J50" s="268"/>
      <c r="K50" s="268"/>
      <c r="L50" s="268"/>
      <c r="M50" s="268"/>
      <c r="N50" s="268"/>
      <c r="O50" s="268"/>
      <c r="P50" s="268"/>
      <c r="Q50" s="268"/>
      <c r="R50" s="4"/>
      <c r="S50" s="165"/>
    </row>
    <row r="51" spans="1:19" x14ac:dyDescent="0.25">
      <c r="A51" s="164"/>
      <c r="B51" s="4"/>
      <c r="C51" s="4"/>
      <c r="D51" s="4"/>
      <c r="E51" s="4"/>
      <c r="F51" s="4"/>
      <c r="G51" s="4"/>
      <c r="H51" s="4"/>
      <c r="I51" s="4"/>
      <c r="J51" s="4"/>
      <c r="K51" s="4"/>
      <c r="L51" s="4"/>
      <c r="M51" s="4"/>
      <c r="N51" s="4"/>
      <c r="O51" s="4"/>
      <c r="P51" s="4"/>
      <c r="Q51" s="4"/>
      <c r="R51" s="4"/>
      <c r="S51" s="165"/>
    </row>
    <row r="52" spans="1:19" x14ac:dyDescent="0.25">
      <c r="A52" s="164"/>
      <c r="B52" s="4"/>
      <c r="C52" s="4"/>
      <c r="D52" s="4"/>
      <c r="E52" s="4"/>
      <c r="F52" s="4"/>
      <c r="G52" s="4"/>
      <c r="H52" s="4"/>
      <c r="I52" s="4"/>
      <c r="J52" s="4"/>
      <c r="K52" s="4"/>
      <c r="L52" s="4"/>
      <c r="M52" s="4"/>
      <c r="N52" s="4"/>
      <c r="O52" s="4"/>
      <c r="P52" s="4"/>
      <c r="Q52" s="4"/>
      <c r="R52" s="4"/>
      <c r="S52" s="165"/>
    </row>
    <row r="53" spans="1:19" x14ac:dyDescent="0.25">
      <c r="A53" s="164"/>
      <c r="B53" s="4"/>
      <c r="C53" s="4"/>
      <c r="D53" s="4"/>
      <c r="E53" s="4"/>
      <c r="F53" s="4"/>
      <c r="G53" s="4"/>
      <c r="H53" s="4"/>
      <c r="I53" s="4"/>
      <c r="J53" s="4"/>
      <c r="K53" s="4"/>
      <c r="L53" s="4"/>
      <c r="M53" s="4"/>
      <c r="N53" s="4"/>
      <c r="O53" s="4"/>
      <c r="P53" s="4"/>
      <c r="Q53" s="4"/>
      <c r="R53" s="4"/>
      <c r="S53" s="165"/>
    </row>
    <row r="54" spans="1:19" ht="15.75" thickBot="1" x14ac:dyDescent="0.3">
      <c r="A54" s="166"/>
      <c r="B54" s="167"/>
      <c r="C54" s="167"/>
      <c r="D54" s="167"/>
      <c r="E54" s="167"/>
      <c r="F54" s="167"/>
      <c r="G54" s="167"/>
      <c r="H54" s="167"/>
      <c r="I54" s="167"/>
      <c r="J54" s="167"/>
      <c r="K54" s="167"/>
      <c r="L54" s="167"/>
      <c r="M54" s="167"/>
      <c r="N54" s="167"/>
      <c r="O54" s="167"/>
      <c r="P54" s="167"/>
      <c r="Q54" s="167"/>
      <c r="R54" s="167"/>
      <c r="S54" s="168"/>
    </row>
    <row r="55" spans="1:19" x14ac:dyDescent="0.25">
      <c r="G55" s="2"/>
    </row>
    <row r="63" spans="1:19" x14ac:dyDescent="0.25">
      <c r="B63" s="2"/>
      <c r="C63" s="2"/>
      <c r="D63" s="2"/>
    </row>
    <row r="64" spans="1:19" x14ac:dyDescent="0.25">
      <c r="A64" s="1"/>
      <c r="B64" s="48"/>
      <c r="C64" s="48"/>
      <c r="D64" s="2"/>
    </row>
    <row r="65" spans="2:4" x14ac:dyDescent="0.25">
      <c r="B65" s="2"/>
      <c r="C65" s="49"/>
      <c r="D65" s="2"/>
    </row>
    <row r="66" spans="2:4" x14ac:dyDescent="0.25">
      <c r="B66" s="2"/>
      <c r="C66" s="49"/>
      <c r="D66" s="2"/>
    </row>
    <row r="67" spans="2:4" x14ac:dyDescent="0.25">
      <c r="B67" s="2"/>
      <c r="C67" s="2"/>
      <c r="D67" s="2"/>
    </row>
  </sheetData>
  <sheetProtection password="E0F0" sheet="1" objects="1" scenarios="1"/>
  <mergeCells count="3">
    <mergeCell ref="C32:C33"/>
    <mergeCell ref="D32:G32"/>
    <mergeCell ref="C49:Q5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Rekenblad</vt:lpstr>
      <vt:lpstr>Parameters</vt:lpstr>
      <vt:lpstr>Hoe stapels meten</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bert.geeraerts@lne.vlaanderen.be</dc:creator>
  <cp:lastModifiedBy>Bert</cp:lastModifiedBy>
  <cp:lastPrinted>2014-09-11T07:15:06Z</cp:lastPrinted>
  <dcterms:created xsi:type="dcterms:W3CDTF">2013-07-10T13:40:21Z</dcterms:created>
  <dcterms:modified xsi:type="dcterms:W3CDTF">2015-02-06T08:07:38Z</dcterms:modified>
</cp:coreProperties>
</file>